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ACCA" sheetId="11" r:id="rId1"/>
    <sheet name="KTCB" sheetId="10" r:id="rId2"/>
    <sheet name="Ktdnbh" sheetId="9" r:id="rId3"/>
    <sheet name="Ktnhtm" sheetId="8" r:id="rId4"/>
    <sheet name="KTQT-1" sheetId="7" r:id="rId5"/>
    <sheet name="KiemTTC" sheetId="6" r:id="rId6"/>
    <sheet name="TCTTe" sheetId="5" r:id="rId7"/>
    <sheet name="NLKT" sheetId="4" r:id="rId8"/>
    <sheet name="KTTC2" sheetId="3" r:id="rId9"/>
    <sheet name="QTTCDN" sheetId="2" r:id="rId10"/>
    <sheet name="KTTC1" sheetId="1" r:id="rId11"/>
  </sheets>
  <definedNames>
    <definedName name="_xlnm._FilterDatabase" localSheetId="0" hidden="1">ACCA!$A$7:$AL$15</definedName>
    <definedName name="_xlnm._FilterDatabase" localSheetId="5" hidden="1">KiemTTC!$A$7:$AL$16</definedName>
    <definedName name="_xlnm._FilterDatabase" localSheetId="1" hidden="1">KTCB!$A$7:$AL$23</definedName>
    <definedName name="_xlnm._FilterDatabase" localSheetId="2" hidden="1">Ktdnbh!$A$7:$AL$12</definedName>
    <definedName name="_xlnm._FilterDatabase" localSheetId="3" hidden="1">Ktnhtm!$A$7:$AL$16</definedName>
    <definedName name="_xlnm._FilterDatabase" localSheetId="4" hidden="1">'KTQT-1'!$A$7:$AL$15</definedName>
    <definedName name="_xlnm._FilterDatabase" localSheetId="10" hidden="1">KTTC1!$A$7:$AL$39</definedName>
    <definedName name="_xlnm._FilterDatabase" localSheetId="8" hidden="1">KTTC2!$A$7:$AL$35</definedName>
    <definedName name="_xlnm._FilterDatabase" localSheetId="7" hidden="1">NLKT!$A$7:$AL$25</definedName>
    <definedName name="_xlnm._FilterDatabase" localSheetId="9" hidden="1">QTTCDN!$A$8:$AL$58</definedName>
    <definedName name="_xlnm._FilterDatabase" localSheetId="6" hidden="1">TCTTe!$A$7:$AL$23</definedName>
    <definedName name="_xlnm.Print_Titles" localSheetId="0">ACCA!$3:$8</definedName>
    <definedName name="_xlnm.Print_Titles" localSheetId="5">KiemTTC!$3:$8</definedName>
    <definedName name="_xlnm.Print_Titles" localSheetId="1">KTCB!$3:$8</definedName>
    <definedName name="_xlnm.Print_Titles" localSheetId="2">Ktdnbh!$3:$8</definedName>
    <definedName name="_xlnm.Print_Titles" localSheetId="3">Ktnhtm!$3:$8</definedName>
    <definedName name="_xlnm.Print_Titles" localSheetId="4">'KTQT-1'!$3:$8</definedName>
    <definedName name="_xlnm.Print_Titles" localSheetId="10">KTTC1!$3:$8</definedName>
    <definedName name="_xlnm.Print_Titles" localSheetId="8">KTTC2!$3:$8</definedName>
    <definedName name="_xlnm.Print_Titles" localSheetId="7">NLKT!$3:$8</definedName>
    <definedName name="_xlnm.Print_Titles" localSheetId="9">QTTCDN!$3:$8</definedName>
    <definedName name="_xlnm.Print_Titles" localSheetId="6">TCTTe!$3:$8</definedName>
  </definedNames>
  <calcPr calcId="124519"/>
</workbook>
</file>

<file path=xl/calcChain.xml><?xml version="1.0" encoding="utf-8"?>
<calcChain xmlns="http://schemas.openxmlformats.org/spreadsheetml/2006/main">
  <c r="O8" i="11"/>
  <c r="Y7"/>
  <c r="X7"/>
  <c r="O8" i="10"/>
  <c r="Y7"/>
  <c r="X7"/>
  <c r="O8" i="9"/>
  <c r="Y7"/>
  <c r="X7"/>
  <c r="O8" i="8"/>
  <c r="Y7"/>
  <c r="X7"/>
  <c r="O8" i="7"/>
  <c r="Y7"/>
  <c r="X7"/>
  <c r="O8" i="6"/>
  <c r="Y7"/>
  <c r="X7"/>
  <c r="O8" i="5"/>
  <c r="Y7"/>
  <c r="X7"/>
  <c r="O8" i="4"/>
  <c r="Y7"/>
  <c r="X7"/>
  <c r="O8" i="3"/>
  <c r="Y7"/>
  <c r="X7"/>
  <c r="O8" i="2"/>
  <c r="Y7"/>
  <c r="X7"/>
  <c r="O8" i="1"/>
  <c r="P9" i="11" l="1"/>
  <c r="P11"/>
  <c r="P13"/>
  <c r="P15"/>
  <c r="P10"/>
  <c r="P12"/>
  <c r="P14"/>
  <c r="P9" i="10"/>
  <c r="P11"/>
  <c r="P13"/>
  <c r="P15"/>
  <c r="P17"/>
  <c r="P19"/>
  <c r="P21"/>
  <c r="P23"/>
  <c r="P10"/>
  <c r="P12"/>
  <c r="P14"/>
  <c r="P16"/>
  <c r="P18"/>
  <c r="P20"/>
  <c r="P22"/>
  <c r="P9" i="9"/>
  <c r="P11"/>
  <c r="P10"/>
  <c r="P12"/>
  <c r="P9" i="8"/>
  <c r="P11"/>
  <c r="P13"/>
  <c r="P15"/>
  <c r="P10"/>
  <c r="P12"/>
  <c r="P14"/>
  <c r="P16"/>
  <c r="P9" i="7"/>
  <c r="P11"/>
  <c r="P13"/>
  <c r="P15"/>
  <c r="P10"/>
  <c r="P12"/>
  <c r="P14"/>
  <c r="P9" i="6"/>
  <c r="P11"/>
  <c r="P13"/>
  <c r="P15"/>
  <c r="P10"/>
  <c r="P12"/>
  <c r="P14"/>
  <c r="P16"/>
  <c r="P9" i="5"/>
  <c r="P11"/>
  <c r="P13"/>
  <c r="P15"/>
  <c r="P17"/>
  <c r="P19"/>
  <c r="P21"/>
  <c r="P23"/>
  <c r="P10"/>
  <c r="P12"/>
  <c r="P14"/>
  <c r="P16"/>
  <c r="P18"/>
  <c r="P20"/>
  <c r="P22"/>
  <c r="P9" i="4"/>
  <c r="P11"/>
  <c r="P13"/>
  <c r="P15"/>
  <c r="P17"/>
  <c r="P19"/>
  <c r="P21"/>
  <c r="P23"/>
  <c r="P25"/>
  <c r="P10"/>
  <c r="P12"/>
  <c r="P14"/>
  <c r="P16"/>
  <c r="P18"/>
  <c r="P20"/>
  <c r="P22"/>
  <c r="P24"/>
  <c r="P9" i="3"/>
  <c r="P11"/>
  <c r="P13"/>
  <c r="P15"/>
  <c r="P17"/>
  <c r="P19"/>
  <c r="P21"/>
  <c r="P23"/>
  <c r="P25"/>
  <c r="P27"/>
  <c r="P29"/>
  <c r="P31"/>
  <c r="P33"/>
  <c r="P35"/>
  <c r="P10"/>
  <c r="P12"/>
  <c r="P14"/>
  <c r="P16"/>
  <c r="P18"/>
  <c r="P20"/>
  <c r="P22"/>
  <c r="P24"/>
  <c r="P26"/>
  <c r="P28"/>
  <c r="P30"/>
  <c r="P32"/>
  <c r="P34"/>
  <c r="P9" i="2"/>
  <c r="P11"/>
  <c r="P13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12" i="1"/>
  <c r="S12" s="1"/>
  <c r="P14"/>
  <c r="S14" s="1"/>
  <c r="P16"/>
  <c r="S16" s="1"/>
  <c r="P18"/>
  <c r="S18" s="1"/>
  <c r="P20"/>
  <c r="S20" s="1"/>
  <c r="P22"/>
  <c r="S22" s="1"/>
  <c r="P24"/>
  <c r="S24" s="1"/>
  <c r="W24" s="1"/>
  <c r="P26"/>
  <c r="S26" s="1"/>
  <c r="P28"/>
  <c r="S28" s="1"/>
  <c r="P30"/>
  <c r="S30" s="1"/>
  <c r="P32"/>
  <c r="S32" s="1"/>
  <c r="P34"/>
  <c r="S34" s="1"/>
  <c r="P36"/>
  <c r="S36" s="1"/>
  <c r="P38"/>
  <c r="S38" s="1"/>
  <c r="W38" s="1"/>
  <c r="P9"/>
  <c r="S9" s="1"/>
  <c r="P11"/>
  <c r="S11" s="1"/>
  <c r="P13"/>
  <c r="S13" s="1"/>
  <c r="P15"/>
  <c r="S15" s="1"/>
  <c r="W15" s="1"/>
  <c r="P17"/>
  <c r="S17" s="1"/>
  <c r="P19"/>
  <c r="S19" s="1"/>
  <c r="P21"/>
  <c r="S21" s="1"/>
  <c r="P23"/>
  <c r="S23" s="1"/>
  <c r="P25"/>
  <c r="S25" s="1"/>
  <c r="P27"/>
  <c r="S27" s="1"/>
  <c r="P29"/>
  <c r="S29" s="1"/>
  <c r="P31"/>
  <c r="S31" s="1"/>
  <c r="P33"/>
  <c r="S33" s="1"/>
  <c r="P35"/>
  <c r="S35" s="1"/>
  <c r="P37"/>
  <c r="S37" s="1"/>
  <c r="P39"/>
  <c r="S39" s="1"/>
  <c r="W39" s="1"/>
  <c r="P10"/>
  <c r="S10" s="1"/>
  <c r="Y7"/>
  <c r="X7"/>
  <c r="W35" l="1"/>
  <c r="W33"/>
  <c r="W31"/>
  <c r="W27"/>
  <c r="W23"/>
  <c r="W22"/>
  <c r="W19"/>
  <c r="W18"/>
  <c r="W17"/>
  <c r="W13"/>
  <c r="W11"/>
  <c r="W10"/>
  <c r="W37"/>
  <c r="W29"/>
  <c r="W25"/>
  <c r="W21"/>
  <c r="W9"/>
  <c r="W36"/>
  <c r="W32"/>
  <c r="W28"/>
  <c r="W20"/>
  <c r="W16"/>
  <c r="W12"/>
  <c r="W34"/>
  <c r="W30"/>
  <c r="W26"/>
  <c r="W14"/>
  <c r="R14" i="11"/>
  <c r="S14"/>
  <c r="W14" s="1"/>
  <c r="Q14"/>
  <c r="R10"/>
  <c r="S10"/>
  <c r="W10" s="1"/>
  <c r="Q10"/>
  <c r="S15"/>
  <c r="W15" s="1"/>
  <c r="Q15"/>
  <c r="R15"/>
  <c r="S11"/>
  <c r="W11" s="1"/>
  <c r="Q11"/>
  <c r="R11"/>
  <c r="R12"/>
  <c r="S12"/>
  <c r="W12" s="1"/>
  <c r="Q12"/>
  <c r="S13"/>
  <c r="W13" s="1"/>
  <c r="Q13"/>
  <c r="R13"/>
  <c r="S9"/>
  <c r="Q9"/>
  <c r="R9"/>
  <c r="R22" i="10"/>
  <c r="S22"/>
  <c r="W22" s="1"/>
  <c r="Q22"/>
  <c r="R18"/>
  <c r="S18"/>
  <c r="Q18"/>
  <c r="R14"/>
  <c r="S14"/>
  <c r="W14" s="1"/>
  <c r="Q14"/>
  <c r="R10"/>
  <c r="S10"/>
  <c r="Q10"/>
  <c r="S23"/>
  <c r="Q23"/>
  <c r="R23"/>
  <c r="S19"/>
  <c r="Q19"/>
  <c r="R19"/>
  <c r="S15"/>
  <c r="Q15"/>
  <c r="R15"/>
  <c r="S11"/>
  <c r="Q11"/>
  <c r="R11"/>
  <c r="R20"/>
  <c r="S20"/>
  <c r="W20" s="1"/>
  <c r="Q20"/>
  <c r="R16"/>
  <c r="S16"/>
  <c r="Q16"/>
  <c r="R12"/>
  <c r="S12"/>
  <c r="W12" s="1"/>
  <c r="Q12"/>
  <c r="S21"/>
  <c r="W21" s="1"/>
  <c r="Q21"/>
  <c r="R21"/>
  <c r="S17"/>
  <c r="Q17"/>
  <c r="R17"/>
  <c r="S13"/>
  <c r="W13" s="1"/>
  <c r="Q13"/>
  <c r="R13"/>
  <c r="S9"/>
  <c r="Q9"/>
  <c r="R9"/>
  <c r="R10" i="9"/>
  <c r="S10"/>
  <c r="W10" s="1"/>
  <c r="Q10"/>
  <c r="S11"/>
  <c r="W11" s="1"/>
  <c r="Q11"/>
  <c r="R11"/>
  <c r="R12"/>
  <c r="S12"/>
  <c r="W12" s="1"/>
  <c r="Q12"/>
  <c r="S9"/>
  <c r="Q9"/>
  <c r="R9"/>
  <c r="R14" i="8"/>
  <c r="S14"/>
  <c r="W14" s="1"/>
  <c r="Q14"/>
  <c r="R10"/>
  <c r="S10"/>
  <c r="W10" s="1"/>
  <c r="Q10"/>
  <c r="S15"/>
  <c r="W15" s="1"/>
  <c r="Q15"/>
  <c r="R15"/>
  <c r="S11"/>
  <c r="W11" s="1"/>
  <c r="Q11"/>
  <c r="R11"/>
  <c r="R16"/>
  <c r="S16"/>
  <c r="W16" s="1"/>
  <c r="Q16"/>
  <c r="R12"/>
  <c r="S12"/>
  <c r="W12" s="1"/>
  <c r="Q12"/>
  <c r="S13"/>
  <c r="W13" s="1"/>
  <c r="Q13"/>
  <c r="R13"/>
  <c r="S9"/>
  <c r="Q9"/>
  <c r="R9"/>
  <c r="R14" i="7"/>
  <c r="S14"/>
  <c r="W14" s="1"/>
  <c r="Q14"/>
  <c r="R10"/>
  <c r="S10"/>
  <c r="W10" s="1"/>
  <c r="Q10"/>
  <c r="S15"/>
  <c r="W15" s="1"/>
  <c r="Q15"/>
  <c r="R15"/>
  <c r="S11"/>
  <c r="W11" s="1"/>
  <c r="Q11"/>
  <c r="R11"/>
  <c r="R12"/>
  <c r="S12"/>
  <c r="W12" s="1"/>
  <c r="Q12"/>
  <c r="W13"/>
  <c r="Q13"/>
  <c r="R13"/>
  <c r="S9"/>
  <c r="Q9"/>
  <c r="R9"/>
  <c r="R14" i="6"/>
  <c r="S14"/>
  <c r="W14" s="1"/>
  <c r="Q14"/>
  <c r="R10"/>
  <c r="S10"/>
  <c r="W10" s="1"/>
  <c r="Q10"/>
  <c r="S15"/>
  <c r="W15" s="1"/>
  <c r="Q15"/>
  <c r="R15"/>
  <c r="S11"/>
  <c r="W11" s="1"/>
  <c r="Q11"/>
  <c r="R11"/>
  <c r="R16"/>
  <c r="S16"/>
  <c r="W16" s="1"/>
  <c r="Q16"/>
  <c r="R12"/>
  <c r="S12"/>
  <c r="W12" s="1"/>
  <c r="Q12"/>
  <c r="S13"/>
  <c r="W13" s="1"/>
  <c r="Q13"/>
  <c r="R13"/>
  <c r="S9"/>
  <c r="Q9"/>
  <c r="R9"/>
  <c r="R22" i="5"/>
  <c r="S22"/>
  <c r="W22" s="1"/>
  <c r="Q22"/>
  <c r="R18"/>
  <c r="S18"/>
  <c r="W18" s="1"/>
  <c r="Q18"/>
  <c r="R14"/>
  <c r="S14"/>
  <c r="W14" s="1"/>
  <c r="Q14"/>
  <c r="R10"/>
  <c r="W10"/>
  <c r="Q10"/>
  <c r="S23"/>
  <c r="W23" s="1"/>
  <c r="Q23"/>
  <c r="R23"/>
  <c r="S19"/>
  <c r="W19" s="1"/>
  <c r="Q19"/>
  <c r="R19"/>
  <c r="S15"/>
  <c r="W15" s="1"/>
  <c r="Q15"/>
  <c r="R15"/>
  <c r="S11"/>
  <c r="W11" s="1"/>
  <c r="Q11"/>
  <c r="R11"/>
  <c r="R20"/>
  <c r="S20"/>
  <c r="W20" s="1"/>
  <c r="Q20"/>
  <c r="R16"/>
  <c r="S16"/>
  <c r="W16" s="1"/>
  <c r="Q16"/>
  <c r="R12"/>
  <c r="S12"/>
  <c r="W12" s="1"/>
  <c r="Q12"/>
  <c r="S21"/>
  <c r="W21" s="1"/>
  <c r="Q21"/>
  <c r="R21"/>
  <c r="S17"/>
  <c r="W17" s="1"/>
  <c r="Q17"/>
  <c r="R17"/>
  <c r="S13"/>
  <c r="W13" s="1"/>
  <c r="Q13"/>
  <c r="R13"/>
  <c r="S9"/>
  <c r="Q9"/>
  <c r="R9"/>
  <c r="R22" i="4"/>
  <c r="S22"/>
  <c r="W22" s="1"/>
  <c r="Q22"/>
  <c r="R18"/>
  <c r="S18"/>
  <c r="W18" s="1"/>
  <c r="Q18"/>
  <c r="R14"/>
  <c r="S14"/>
  <c r="W14" s="1"/>
  <c r="Q14"/>
  <c r="R10"/>
  <c r="S10"/>
  <c r="W10" s="1"/>
  <c r="Q10"/>
  <c r="S23"/>
  <c r="W23" s="1"/>
  <c r="Q23"/>
  <c r="R23"/>
  <c r="S19"/>
  <c r="W19" s="1"/>
  <c r="Q19"/>
  <c r="R19"/>
  <c r="S15"/>
  <c r="W15" s="1"/>
  <c r="Q15"/>
  <c r="R15"/>
  <c r="S11"/>
  <c r="W11" s="1"/>
  <c r="Q11"/>
  <c r="R11"/>
  <c r="R24"/>
  <c r="S24"/>
  <c r="W24" s="1"/>
  <c r="Q24"/>
  <c r="R20"/>
  <c r="S20"/>
  <c r="W20" s="1"/>
  <c r="Q20"/>
  <c r="R16"/>
  <c r="S16"/>
  <c r="W16" s="1"/>
  <c r="Q16"/>
  <c r="R12"/>
  <c r="S12"/>
  <c r="W12" s="1"/>
  <c r="Q12"/>
  <c r="S25"/>
  <c r="W25" s="1"/>
  <c r="Q25"/>
  <c r="R25"/>
  <c r="S21"/>
  <c r="W21" s="1"/>
  <c r="Q21"/>
  <c r="R21"/>
  <c r="S17"/>
  <c r="W17" s="1"/>
  <c r="Q17"/>
  <c r="R17"/>
  <c r="S13"/>
  <c r="W13" s="1"/>
  <c r="Q13"/>
  <c r="R13"/>
  <c r="S9"/>
  <c r="Q9"/>
  <c r="R9"/>
  <c r="R34" i="3"/>
  <c r="S34"/>
  <c r="Q34"/>
  <c r="R30"/>
  <c r="S30"/>
  <c r="W30" s="1"/>
  <c r="Q30"/>
  <c r="R26"/>
  <c r="S26"/>
  <c r="Q26"/>
  <c r="R22"/>
  <c r="S22"/>
  <c r="Q22"/>
  <c r="R18"/>
  <c r="S18"/>
  <c r="Q18"/>
  <c r="R14"/>
  <c r="S14"/>
  <c r="Q14"/>
  <c r="R10"/>
  <c r="S10"/>
  <c r="Q10"/>
  <c r="S35"/>
  <c r="Q35"/>
  <c r="R35"/>
  <c r="S31"/>
  <c r="Q31"/>
  <c r="R31"/>
  <c r="S27"/>
  <c r="W27" s="1"/>
  <c r="Q27"/>
  <c r="R27"/>
  <c r="S23"/>
  <c r="W23" s="1"/>
  <c r="Q23"/>
  <c r="R23"/>
  <c r="S19"/>
  <c r="Q19"/>
  <c r="R19"/>
  <c r="S15"/>
  <c r="Q15"/>
  <c r="R15"/>
  <c r="S11"/>
  <c r="Q11"/>
  <c r="R11"/>
  <c r="R32"/>
  <c r="S32"/>
  <c r="Q32"/>
  <c r="R28"/>
  <c r="S28"/>
  <c r="W28" s="1"/>
  <c r="Q28"/>
  <c r="R24"/>
  <c r="S24"/>
  <c r="Q24"/>
  <c r="R20"/>
  <c r="S20"/>
  <c r="W20" s="1"/>
  <c r="Q20"/>
  <c r="R16"/>
  <c r="S16"/>
  <c r="W16" s="1"/>
  <c r="Q16"/>
  <c r="R12"/>
  <c r="S12"/>
  <c r="W12" s="1"/>
  <c r="Q12"/>
  <c r="S33"/>
  <c r="W33" s="1"/>
  <c r="Q33"/>
  <c r="R33"/>
  <c r="S29"/>
  <c r="Q29"/>
  <c r="R29"/>
  <c r="S25"/>
  <c r="W25" s="1"/>
  <c r="Q25"/>
  <c r="R25"/>
  <c r="S21"/>
  <c r="W21" s="1"/>
  <c r="Q21"/>
  <c r="R21"/>
  <c r="S17"/>
  <c r="W17" s="1"/>
  <c r="Q17"/>
  <c r="R17"/>
  <c r="S13"/>
  <c r="Q13"/>
  <c r="R13"/>
  <c r="S9"/>
  <c r="Q9"/>
  <c r="R9"/>
  <c r="R52" i="2"/>
  <c r="S52"/>
  <c r="Q52"/>
  <c r="R40"/>
  <c r="S40"/>
  <c r="Q40"/>
  <c r="R58"/>
  <c r="S58"/>
  <c r="Q58"/>
  <c r="R54"/>
  <c r="S54"/>
  <c r="W54" s="1"/>
  <c r="Q54"/>
  <c r="R50"/>
  <c r="S50"/>
  <c r="Q50"/>
  <c r="R46"/>
  <c r="S46"/>
  <c r="Q46"/>
  <c r="R42"/>
  <c r="S42"/>
  <c r="Q42"/>
  <c r="R38"/>
  <c r="S38"/>
  <c r="Q38"/>
  <c r="R34"/>
  <c r="S34"/>
  <c r="Q34"/>
  <c r="R30"/>
  <c r="S30"/>
  <c r="Q30"/>
  <c r="R26"/>
  <c r="S26"/>
  <c r="Q26"/>
  <c r="R22"/>
  <c r="S22"/>
  <c r="Q22"/>
  <c r="R18"/>
  <c r="S18"/>
  <c r="W18" s="1"/>
  <c r="Q18"/>
  <c r="R14"/>
  <c r="S14"/>
  <c r="Q14"/>
  <c r="R10"/>
  <c r="S10"/>
  <c r="Q10"/>
  <c r="S55"/>
  <c r="Q55"/>
  <c r="R55"/>
  <c r="S51"/>
  <c r="Q51"/>
  <c r="R51"/>
  <c r="S47"/>
  <c r="W47" s="1"/>
  <c r="Q47"/>
  <c r="R47"/>
  <c r="S43"/>
  <c r="Q43"/>
  <c r="R43"/>
  <c r="S39"/>
  <c r="W39" s="1"/>
  <c r="Q39"/>
  <c r="R39"/>
  <c r="S35"/>
  <c r="Q35"/>
  <c r="R35"/>
  <c r="S31"/>
  <c r="W31" s="1"/>
  <c r="Q31"/>
  <c r="R31"/>
  <c r="S27"/>
  <c r="Q27"/>
  <c r="R27"/>
  <c r="S23"/>
  <c r="Q23"/>
  <c r="R23"/>
  <c r="S19"/>
  <c r="Q19"/>
  <c r="R19"/>
  <c r="S15"/>
  <c r="Q15"/>
  <c r="R15"/>
  <c r="S11"/>
  <c r="Q11"/>
  <c r="R11"/>
  <c r="R56"/>
  <c r="S56"/>
  <c r="W56" s="1"/>
  <c r="Q56"/>
  <c r="R48"/>
  <c r="S48"/>
  <c r="Q48"/>
  <c r="R44"/>
  <c r="S44"/>
  <c r="Q44"/>
  <c r="R36"/>
  <c r="S36"/>
  <c r="Q36"/>
  <c r="R32"/>
  <c r="S32"/>
  <c r="Q32"/>
  <c r="R28"/>
  <c r="S28"/>
  <c r="W28" s="1"/>
  <c r="Q28"/>
  <c r="R24"/>
  <c r="S24"/>
  <c r="Q24"/>
  <c r="R20"/>
  <c r="S20"/>
  <c r="W20" s="1"/>
  <c r="Q20"/>
  <c r="R16"/>
  <c r="S16"/>
  <c r="W16" s="1"/>
  <c r="Q16"/>
  <c r="R12"/>
  <c r="S12"/>
  <c r="Q12"/>
  <c r="S57"/>
  <c r="Q57"/>
  <c r="R57"/>
  <c r="S53"/>
  <c r="Q53"/>
  <c r="R53"/>
  <c r="S49"/>
  <c r="Q49"/>
  <c r="R49"/>
  <c r="S45"/>
  <c r="W45" s="1"/>
  <c r="Q45"/>
  <c r="R45"/>
  <c r="S41"/>
  <c r="W41" s="1"/>
  <c r="Q41"/>
  <c r="R41"/>
  <c r="S37"/>
  <c r="W37" s="1"/>
  <c r="Q37"/>
  <c r="R37"/>
  <c r="S33"/>
  <c r="Q33"/>
  <c r="R33"/>
  <c r="S29"/>
  <c r="W29" s="1"/>
  <c r="Q29"/>
  <c r="R29"/>
  <c r="S25"/>
  <c r="Q25"/>
  <c r="R25"/>
  <c r="S21"/>
  <c r="W21" s="1"/>
  <c r="Q21"/>
  <c r="R21"/>
  <c r="S17"/>
  <c r="Q17"/>
  <c r="R17"/>
  <c r="S13"/>
  <c r="Q13"/>
  <c r="R13"/>
  <c r="S9"/>
  <c r="Q9"/>
  <c r="R9"/>
  <c r="R37" i="1"/>
  <c r="Q37"/>
  <c r="R33"/>
  <c r="Q33"/>
  <c r="R29"/>
  <c r="Q29"/>
  <c r="R25"/>
  <c r="Q25"/>
  <c r="R21"/>
  <c r="Q21"/>
  <c r="R17"/>
  <c r="Q17"/>
  <c r="R13"/>
  <c r="Q13"/>
  <c r="Q9"/>
  <c r="R9"/>
  <c r="R36"/>
  <c r="Q36"/>
  <c r="R32"/>
  <c r="Q32"/>
  <c r="R28"/>
  <c r="Q28"/>
  <c r="R24"/>
  <c r="Q24"/>
  <c r="R20"/>
  <c r="Q20"/>
  <c r="R16"/>
  <c r="Q16"/>
  <c r="R12"/>
  <c r="Q12"/>
  <c r="Q10"/>
  <c r="R10"/>
  <c r="R39"/>
  <c r="Q39"/>
  <c r="R35"/>
  <c r="Q35"/>
  <c r="R31"/>
  <c r="Q31"/>
  <c r="R27"/>
  <c r="Q27"/>
  <c r="R23"/>
  <c r="Q23"/>
  <c r="R19"/>
  <c r="Q19"/>
  <c r="R15"/>
  <c r="Q15"/>
  <c r="R11"/>
  <c r="Q11"/>
  <c r="R38"/>
  <c r="Q38"/>
  <c r="R34"/>
  <c r="Q34"/>
  <c r="R30"/>
  <c r="Q30"/>
  <c r="R26"/>
  <c r="Q26"/>
  <c r="R22"/>
  <c r="Q22"/>
  <c r="R18"/>
  <c r="Q18"/>
  <c r="R14"/>
  <c r="Q14"/>
  <c r="W17" i="10" l="1"/>
  <c r="W16"/>
  <c r="W15"/>
  <c r="W23"/>
  <c r="W10"/>
  <c r="W18"/>
  <c r="W11"/>
  <c r="W19"/>
  <c r="W53" i="2"/>
  <c r="W49"/>
  <c r="W44"/>
  <c r="W43"/>
  <c r="W42"/>
  <c r="W36"/>
  <c r="W33"/>
  <c r="W25"/>
  <c r="W17"/>
  <c r="W15"/>
  <c r="W13"/>
  <c r="W12"/>
  <c r="W24"/>
  <c r="W32"/>
  <c r="W11"/>
  <c r="W19"/>
  <c r="W27"/>
  <c r="W35"/>
  <c r="W51"/>
  <c r="W14"/>
  <c r="W22"/>
  <c r="W30"/>
  <c r="W38"/>
  <c r="W46"/>
  <c r="W40"/>
  <c r="W57"/>
  <c r="W48"/>
  <c r="W23"/>
  <c r="W55"/>
  <c r="W10"/>
  <c r="W26"/>
  <c r="W34"/>
  <c r="W50"/>
  <c r="W58"/>
  <c r="W52"/>
  <c r="W13" i="3"/>
  <c r="W29"/>
  <c r="W24"/>
  <c r="W32"/>
  <c r="W11"/>
  <c r="W19"/>
  <c r="W35"/>
  <c r="W10"/>
  <c r="W18"/>
  <c r="W26"/>
  <c r="W34"/>
  <c r="W15"/>
  <c r="W31"/>
  <c r="W14"/>
  <c r="W22"/>
  <c r="O20" i="11"/>
  <c r="O19"/>
  <c r="AA7"/>
  <c r="W9"/>
  <c r="AB7"/>
  <c r="AE7"/>
  <c r="AC7"/>
  <c r="O28" i="10"/>
  <c r="O27"/>
  <c r="AE7"/>
  <c r="AC7"/>
  <c r="W9"/>
  <c r="AB7"/>
  <c r="AA7"/>
  <c r="O17" i="9"/>
  <c r="O16"/>
  <c r="AA7"/>
  <c r="W9"/>
  <c r="AB7"/>
  <c r="AE7"/>
  <c r="AC7"/>
  <c r="O21" i="8"/>
  <c r="O20"/>
  <c r="AC7"/>
  <c r="W9"/>
  <c r="AB7"/>
  <c r="AE7"/>
  <c r="AA7"/>
  <c r="O20" i="7"/>
  <c r="O19"/>
  <c r="AC7"/>
  <c r="W9"/>
  <c r="AB7"/>
  <c r="AE7"/>
  <c r="AA7"/>
  <c r="O21" i="6"/>
  <c r="O20"/>
  <c r="AE7"/>
  <c r="AC7"/>
  <c r="W9"/>
  <c r="AB7"/>
  <c r="AA7"/>
  <c r="O28" i="5"/>
  <c r="O27"/>
  <c r="AA7"/>
  <c r="W9"/>
  <c r="AB7"/>
  <c r="AE7"/>
  <c r="AC7"/>
  <c r="O30" i="4"/>
  <c r="O29"/>
  <c r="AC7"/>
  <c r="W9"/>
  <c r="AB7"/>
  <c r="AE7"/>
  <c r="AA7"/>
  <c r="O40" i="3"/>
  <c r="O39"/>
  <c r="AE7"/>
  <c r="AA7"/>
  <c r="W9"/>
  <c r="AB7"/>
  <c r="AC7"/>
  <c r="O63" i="2"/>
  <c r="O62"/>
  <c r="AA7"/>
  <c r="W9"/>
  <c r="AB7"/>
  <c r="AE7"/>
  <c r="AC7"/>
  <c r="AB7" i="1"/>
  <c r="AC7"/>
  <c r="AA7"/>
  <c r="O44"/>
  <c r="AE7"/>
  <c r="O43"/>
  <c r="AK7"/>
  <c r="D43" s="1"/>
  <c r="D46"/>
  <c r="D44"/>
  <c r="AI7"/>
  <c r="AG7"/>
  <c r="AK7" i="11" l="1"/>
  <c r="AG7"/>
  <c r="D22"/>
  <c r="D20"/>
  <c r="AI7"/>
  <c r="AK7" i="10"/>
  <c r="AI7"/>
  <c r="D30"/>
  <c r="D28"/>
  <c r="AG7"/>
  <c r="AK7" i="9"/>
  <c r="AG7"/>
  <c r="D19"/>
  <c r="D17"/>
  <c r="AI7"/>
  <c r="AK7" i="8"/>
  <c r="AI7"/>
  <c r="AG7"/>
  <c r="D23"/>
  <c r="D21"/>
  <c r="AK7" i="7"/>
  <c r="AI7"/>
  <c r="AG7"/>
  <c r="D22"/>
  <c r="D20"/>
  <c r="AK7" i="6"/>
  <c r="AI7"/>
  <c r="D23"/>
  <c r="D21"/>
  <c r="AG7"/>
  <c r="AK7" i="5"/>
  <c r="AG7"/>
  <c r="D30"/>
  <c r="D28"/>
  <c r="AI7"/>
  <c r="AK7" i="4"/>
  <c r="AG7"/>
  <c r="D32"/>
  <c r="D30"/>
  <c r="AI7"/>
  <c r="AI7" i="3"/>
  <c r="D42"/>
  <c r="D40"/>
  <c r="AK7"/>
  <c r="AG7"/>
  <c r="AK7" i="2"/>
  <c r="AI7"/>
  <c r="AG7"/>
  <c r="D65"/>
  <c r="D63"/>
  <c r="Z7" i="1"/>
  <c r="Z7" i="11" l="1"/>
  <c r="AJ7" s="1"/>
  <c r="D19"/>
  <c r="D27" i="10"/>
  <c r="Z7"/>
  <c r="Z7" i="9"/>
  <c r="D16"/>
  <c r="Z7" i="8"/>
  <c r="D20"/>
  <c r="AL7"/>
  <c r="Z7" i="7"/>
  <c r="AL7" s="1"/>
  <c r="D19"/>
  <c r="D20" i="6"/>
  <c r="Z7"/>
  <c r="Z7" i="5"/>
  <c r="D27"/>
  <c r="Z7" i="4"/>
  <c r="D29"/>
  <c r="Z7" i="3"/>
  <c r="D39"/>
  <c r="Z7" i="2"/>
  <c r="AL7" s="1"/>
  <c r="D62"/>
  <c r="AJ7" i="1"/>
  <c r="O42"/>
  <c r="D42"/>
  <c r="AF7"/>
  <c r="AL7"/>
  <c r="AD7"/>
  <c r="AH7"/>
  <c r="AL7" i="11" l="1"/>
  <c r="O18"/>
  <c r="D18"/>
  <c r="AD7"/>
  <c r="AF7"/>
  <c r="AH7"/>
  <c r="O26" i="10"/>
  <c r="D26"/>
  <c r="AD7"/>
  <c r="AF7"/>
  <c r="AL7"/>
  <c r="AH7"/>
  <c r="AJ7"/>
  <c r="O15" i="9"/>
  <c r="D15"/>
  <c r="AD7"/>
  <c r="AF7"/>
  <c r="AL7"/>
  <c r="AH7"/>
  <c r="AJ7"/>
  <c r="O19" i="8"/>
  <c r="D19"/>
  <c r="AD7"/>
  <c r="AF7"/>
  <c r="AH7"/>
  <c r="AJ7"/>
  <c r="O18" i="7"/>
  <c r="D18"/>
  <c r="AD7"/>
  <c r="AF7"/>
  <c r="AH7"/>
  <c r="AJ7"/>
  <c r="O19" i="6"/>
  <c r="D19"/>
  <c r="AD7"/>
  <c r="AF7"/>
  <c r="AL7"/>
  <c r="AH7"/>
  <c r="AJ7"/>
  <c r="O26" i="5"/>
  <c r="D26"/>
  <c r="AD7"/>
  <c r="AF7"/>
  <c r="AL7"/>
  <c r="AH7"/>
  <c r="AJ7"/>
  <c r="O28" i="4"/>
  <c r="D28"/>
  <c r="AD7"/>
  <c r="AF7"/>
  <c r="AL7"/>
  <c r="AH7"/>
  <c r="AJ7"/>
  <c r="O38" i="3"/>
  <c r="D38"/>
  <c r="AF7"/>
  <c r="AD7"/>
  <c r="AL7"/>
  <c r="AH7"/>
  <c r="AJ7"/>
  <c r="O61" i="2"/>
  <c r="D61"/>
  <c r="AD7"/>
  <c r="AF7"/>
  <c r="AH7"/>
  <c r="AJ7"/>
</calcChain>
</file>

<file path=xl/sharedStrings.xml><?xml version="1.0" encoding="utf-8"?>
<sst xmlns="http://schemas.openxmlformats.org/spreadsheetml/2006/main" count="2210" uniqueCount="582">
  <si>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</si>
  <si>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</si>
  <si>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</si>
  <si>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</si>
  <si>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</si>
  <si>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</si>
  <si>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</si>
  <si>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</si>
  <si>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</si>
  <si>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</si>
  <si>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</si>
  <si>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</si>
  <si>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</si>
  <si>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</si>
  <si>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</si>
  <si>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</si>
  <si>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</si>
  <si>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</si>
  <si>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</si>
  <si>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</si>
  <si>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</si>
  <si>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</si>
  <si>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</si>
  <si>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</si>
  <si>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</si>
  <si>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</si>
  <si>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</si>
  <si>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</si>
  <si>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</si>
  <si>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</si>
  <si>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</si>
  <si>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</si>
  <si>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</si>
  <si>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</si>
  <si>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</si>
  <si>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</si>
  <si>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</si>
  <si>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</si>
  <si>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</si>
  <si>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</si>
  <si>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</si>
  <si>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</si>
  <si>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</si>
  <si>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</si>
  <si>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</si>
  <si>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</si>
  <si>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</si>
  <si>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</si>
  <si>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</si>
  <si>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KT TRƯỞNG TRUNG TÂM
PHÓ TRƯỞNG TRUNG TÂM</t>
  </si>
  <si>
    <t>Trần Thị Mỹ Hạnh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</si>
  <si>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</si>
  <si>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</si>
  <si>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</si>
  <si>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</si>
  <si>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Thi lần 1 học kỳ hè năm học 2018 - 2019</t>
  </si>
  <si>
    <t>Quản trị tài chính doanh nghiệp</t>
  </si>
  <si>
    <t>Ngày thi: 07/8/2019</t>
  </si>
  <si>
    <t>Giờ thi: 10h00</t>
  </si>
  <si>
    <t>Nhóm: FIA1324</t>
  </si>
  <si>
    <t>Kế toán tài chính 1</t>
  </si>
  <si>
    <t>Ngày thi: 7/8/2019</t>
  </si>
  <si>
    <t>Giờ thi: 08h00</t>
  </si>
  <si>
    <t>Nhóm:  FIA1312</t>
  </si>
  <si>
    <t>Kế toán tài chính 2</t>
  </si>
  <si>
    <t>Giờ thi: 13h30</t>
  </si>
  <si>
    <t>Nhóm:  FIA1313</t>
  </si>
  <si>
    <t>Nguyên lý kế toán</t>
  </si>
  <si>
    <t>Nhóm: FIA1321</t>
  </si>
  <si>
    <t>301a2</t>
  </si>
  <si>
    <t>Tài chính tiền tệ</t>
  </si>
  <si>
    <t>Giờ thi: 15h30</t>
  </si>
  <si>
    <t>Nhóm:  FIA1326</t>
  </si>
  <si>
    <t>Kiểm toán tài chính</t>
  </si>
  <si>
    <t>Ngày thi: 08/8/2019</t>
  </si>
  <si>
    <t>Nhóm:  FIA1416</t>
  </si>
  <si>
    <t>Nhóm:  FIA1310</t>
  </si>
  <si>
    <t>401a2</t>
  </si>
  <si>
    <t>302a2</t>
  </si>
  <si>
    <t>Kế toán ngân hàng thương mại</t>
  </si>
  <si>
    <t>Ngày thi:  08/8/2019</t>
  </si>
  <si>
    <t>Nhóm: FIA1408</t>
  </si>
  <si>
    <t>Kế toán doanh nghiệp bảo hiểm</t>
  </si>
  <si>
    <t>101a2</t>
  </si>
  <si>
    <t>Nhóm: FIA1406</t>
  </si>
  <si>
    <t>201a2</t>
  </si>
  <si>
    <t>Kiểm toán căn bản</t>
  </si>
  <si>
    <t>Ngày thi: 09/8/2019</t>
  </si>
  <si>
    <t>Giờ thi: 8h00</t>
  </si>
  <si>
    <t>Nhóm:  FIA1315</t>
  </si>
  <si>
    <t xml:space="preserve">    ACCA</t>
  </si>
  <si>
    <t>Nhóm:  FIA1401</t>
  </si>
  <si>
    <t>501a2</t>
  </si>
  <si>
    <t>B15DCKT030</t>
  </si>
  <si>
    <t>Hoàng Minh</t>
  </si>
  <si>
    <t>Dương</t>
  </si>
  <si>
    <t>24/11/1997</t>
  </si>
  <si>
    <t>D15CQKT02-B</t>
  </si>
  <si>
    <t>B16DCKT017</t>
  </si>
  <si>
    <t>Hoàng Phương</t>
  </si>
  <si>
    <t>Đông</t>
  </si>
  <si>
    <t>16/06/1996</t>
  </si>
  <si>
    <t>D16CQKT01-B</t>
  </si>
  <si>
    <t>B16DCKT031</t>
  </si>
  <si>
    <t>Trần Thị</t>
  </si>
  <si>
    <t>Hà</t>
  </si>
  <si>
    <t>06/10/1998</t>
  </si>
  <si>
    <t>D16CQKT03-B</t>
  </si>
  <si>
    <t>B16DCKT035</t>
  </si>
  <si>
    <t>Lê Ngọc</t>
  </si>
  <si>
    <t>Hân</t>
  </si>
  <si>
    <t>25/08/1998</t>
  </si>
  <si>
    <t>B15DCQT069</t>
  </si>
  <si>
    <t>Đặng Việt</t>
  </si>
  <si>
    <t>Hoàng</t>
  </si>
  <si>
    <t>29/10/1997</t>
  </si>
  <si>
    <t>D15TMDT1</t>
  </si>
  <si>
    <t>B16DCKT054</t>
  </si>
  <si>
    <t>Trương Thị Bích</t>
  </si>
  <si>
    <t>Hồng</t>
  </si>
  <si>
    <t>09/02/1998</t>
  </si>
  <si>
    <t>D16CQKT02-B</t>
  </si>
  <si>
    <t>B16DCKT056</t>
  </si>
  <si>
    <t>Nguyễn Thị</t>
  </si>
  <si>
    <t>Huệ</t>
  </si>
  <si>
    <t>16/03/1998</t>
  </si>
  <si>
    <t>D16CQKT04-B</t>
  </si>
  <si>
    <t>B16DCKT071</t>
  </si>
  <si>
    <t>Phạm Thị</t>
  </si>
  <si>
    <t>Huyền</t>
  </si>
  <si>
    <t>06/07/1998</t>
  </si>
  <si>
    <t>B16DCKT061</t>
  </si>
  <si>
    <t>Phan Thị Lan</t>
  </si>
  <si>
    <t>Hương</t>
  </si>
  <si>
    <t>08/09/1998</t>
  </si>
  <si>
    <t>B16DCKT073</t>
  </si>
  <si>
    <t>Lan</t>
  </si>
  <si>
    <t>27/10/1998</t>
  </si>
  <si>
    <t>B16DCKT075</t>
  </si>
  <si>
    <t>Đặng Thị Thúy</t>
  </si>
  <si>
    <t>Liễu</t>
  </si>
  <si>
    <t>04/12/1998</t>
  </si>
  <si>
    <t>B16DCKT084</t>
  </si>
  <si>
    <t>Lý</t>
  </si>
  <si>
    <t>29/06/1998</t>
  </si>
  <si>
    <t>B16DCKT087</t>
  </si>
  <si>
    <t>Tạ Thị</t>
  </si>
  <si>
    <t>Mai</t>
  </si>
  <si>
    <t>B15CCKT030</t>
  </si>
  <si>
    <t>Nguyễn Hữu Hoàng</t>
  </si>
  <si>
    <t>Minh</t>
  </si>
  <si>
    <t>10/10/1997</t>
  </si>
  <si>
    <t>C15CQKT01-B</t>
  </si>
  <si>
    <t>B16DCKT099</t>
  </si>
  <si>
    <t>Đặng Thị Hồng</t>
  </si>
  <si>
    <t>Ngọc</t>
  </si>
  <si>
    <t>27/12/1998</t>
  </si>
  <si>
    <t>B16DCKT107</t>
  </si>
  <si>
    <t>Lê Thị Hồng</t>
  </si>
  <si>
    <t>Nhung</t>
  </si>
  <si>
    <t>15/10/1998</t>
  </si>
  <si>
    <t>B16DCKT109</t>
  </si>
  <si>
    <t>Hoàng Hồng</t>
  </si>
  <si>
    <t>Phúc</t>
  </si>
  <si>
    <t>16/01/1998</t>
  </si>
  <si>
    <t>B16DCKT110</t>
  </si>
  <si>
    <t>Lương Thị Mai</t>
  </si>
  <si>
    <t>Phương</t>
  </si>
  <si>
    <t>B16DCKT115</t>
  </si>
  <si>
    <t>Nguyễn Hồng</t>
  </si>
  <si>
    <t>Quân</t>
  </si>
  <si>
    <t>25/01/1998</t>
  </si>
  <si>
    <t>B16DCKT125</t>
  </si>
  <si>
    <t>Nguyễn Phương</t>
  </si>
  <si>
    <t>Thảo</t>
  </si>
  <si>
    <t>05/01/1998</t>
  </si>
  <si>
    <t>B16DCKT126</t>
  </si>
  <si>
    <t>23/08/1998</t>
  </si>
  <si>
    <t>B17DCKT146</t>
  </si>
  <si>
    <t>Phạm Phương</t>
  </si>
  <si>
    <t>07/12/1999</t>
  </si>
  <si>
    <t>D17CQKT02-B</t>
  </si>
  <si>
    <t>B16DCKT127</t>
  </si>
  <si>
    <t>04/01/1998</t>
  </si>
  <si>
    <t>B16DCKT130</t>
  </si>
  <si>
    <t>Bùi Thị Hoài</t>
  </si>
  <si>
    <t>Thương</t>
  </si>
  <si>
    <t>22/08/1998</t>
  </si>
  <si>
    <t>B16DCKT139</t>
  </si>
  <si>
    <t>Trang</t>
  </si>
  <si>
    <t>18/11/1998</t>
  </si>
  <si>
    <t>B16DCKT143</t>
  </si>
  <si>
    <t>Phan Minh</t>
  </si>
  <si>
    <t>21/07/1998</t>
  </si>
  <si>
    <t>B16DCKT145</t>
  </si>
  <si>
    <t>Trần Thùy</t>
  </si>
  <si>
    <t>B14DCKT013</t>
  </si>
  <si>
    <t>Lê Xuân</t>
  </si>
  <si>
    <t>Tùng</t>
  </si>
  <si>
    <t>03/01/1996</t>
  </si>
  <si>
    <t>D14CQKT01-B</t>
  </si>
  <si>
    <t>B16DCKT150</t>
  </si>
  <si>
    <t>Uyên</t>
  </si>
  <si>
    <t>07/12/1998</t>
  </si>
  <si>
    <t>B16DCKT152</t>
  </si>
  <si>
    <t>Phạm Minh</t>
  </si>
  <si>
    <t>Vượng</t>
  </si>
  <si>
    <t>10/03/1998</t>
  </si>
  <si>
    <t>B16DCKT153</t>
  </si>
  <si>
    <t>Nguyễn Lệ</t>
  </si>
  <si>
    <t>Xuân</t>
  </si>
  <si>
    <t>25/03/1998</t>
  </si>
  <si>
    <t>B16DCKT001</t>
  </si>
  <si>
    <t>Đinh Thị Diệu</t>
  </si>
  <si>
    <t>Anh</t>
  </si>
  <si>
    <t>02/08/1998</t>
  </si>
  <si>
    <t>B16DCKT005</t>
  </si>
  <si>
    <t>Lê Trương Phương</t>
  </si>
  <si>
    <t>26/07/1997</t>
  </si>
  <si>
    <t>B15DCKT010</t>
  </si>
  <si>
    <t>Nguyễn Thị Vân</t>
  </si>
  <si>
    <t>03/07/1997</t>
  </si>
  <si>
    <t>B16DCKT009</t>
  </si>
  <si>
    <t>Nguyễn Thị Hồng</t>
  </si>
  <si>
    <t>ánh</t>
  </si>
  <si>
    <t>27/04/1997</t>
  </si>
  <si>
    <t>B16DCKT011</t>
  </si>
  <si>
    <t>Phạm Thị Thanh</t>
  </si>
  <si>
    <t>Bình</t>
  </si>
  <si>
    <t>11/10/1998</t>
  </si>
  <si>
    <t>B16DCKT025</t>
  </si>
  <si>
    <t>Phạm Thị Hà</t>
  </si>
  <si>
    <t>Giang</t>
  </si>
  <si>
    <t>10/02/1998</t>
  </si>
  <si>
    <t>B16DCKT032</t>
  </si>
  <si>
    <t>Trịnh Thị Thu</t>
  </si>
  <si>
    <t>07/03/1998</t>
  </si>
  <si>
    <t>B16DCKT036</t>
  </si>
  <si>
    <t>Lâm Thị</t>
  </si>
  <si>
    <t>Hằng</t>
  </si>
  <si>
    <t>19/03/1998</t>
  </si>
  <si>
    <t>B16DCKT037</t>
  </si>
  <si>
    <t>Mông Thị Thu</t>
  </si>
  <si>
    <t>20/03/1996</t>
  </si>
  <si>
    <t>B16DCKT044</t>
  </si>
  <si>
    <t>Bùi Thị Thu</t>
  </si>
  <si>
    <t>Hiền</t>
  </si>
  <si>
    <t>25/11/1998</t>
  </si>
  <si>
    <t>B16DCKT047</t>
  </si>
  <si>
    <t>Trịnh Thị</t>
  </si>
  <si>
    <t>B15DCKT054</t>
  </si>
  <si>
    <t>Nguyễn Minh</t>
  </si>
  <si>
    <t>Hiếu</t>
  </si>
  <si>
    <t>B16DCKT064</t>
  </si>
  <si>
    <t>Nguyễn Quang</t>
  </si>
  <si>
    <t>Huy</t>
  </si>
  <si>
    <t>03/02/1998</t>
  </si>
  <si>
    <t>B16DCKT070</t>
  </si>
  <si>
    <t>B16DCKT058</t>
  </si>
  <si>
    <t>Hoàng Thị</t>
  </si>
  <si>
    <t>11/06/1998</t>
  </si>
  <si>
    <t>B16DCKT063</t>
  </si>
  <si>
    <t>Hường</t>
  </si>
  <si>
    <t>B16DCKT124</t>
  </si>
  <si>
    <t>Lê Thu</t>
  </si>
  <si>
    <t>06/11/1998</t>
  </si>
  <si>
    <t>B15DCKT160</t>
  </si>
  <si>
    <t>Vũ Thị Thanh</t>
  </si>
  <si>
    <t>01/07/1997</t>
  </si>
  <si>
    <t>D15CQKT04-B</t>
  </si>
  <si>
    <t>B16DCKT129</t>
  </si>
  <si>
    <t>14/04/1998</t>
  </si>
  <si>
    <t>B15DCKT170</t>
  </si>
  <si>
    <t>Thu</t>
  </si>
  <si>
    <t>01/01/1997</t>
  </si>
  <si>
    <t>B15DCKT183</t>
  </si>
  <si>
    <t>Nguyễn Ngọc Thủy</t>
  </si>
  <si>
    <t>Tiên</t>
  </si>
  <si>
    <t>14/08/1997</t>
  </si>
  <si>
    <t>D15CQKT03-B</t>
  </si>
  <si>
    <t>B16DCKT136</t>
  </si>
  <si>
    <t>Trà</t>
  </si>
  <si>
    <t>24/08/1998</t>
  </si>
  <si>
    <t>B16DCKT158</t>
  </si>
  <si>
    <t>Nguyễn Hải</t>
  </si>
  <si>
    <t>Yến</t>
  </si>
  <si>
    <t>21/03/1998</t>
  </si>
  <si>
    <t>B15DCKT020</t>
  </si>
  <si>
    <t>Trần Mạnh</t>
  </si>
  <si>
    <t>Cường</t>
  </si>
  <si>
    <t>08/06/1997</t>
  </si>
  <si>
    <t>B15DCKT026</t>
  </si>
  <si>
    <t>Nguyễn Việt</t>
  </si>
  <si>
    <t>Đức</t>
  </si>
  <si>
    <t>13/09/1997</t>
  </si>
  <si>
    <t>B15DCKT033</t>
  </si>
  <si>
    <t>Trần Hương</t>
  </si>
  <si>
    <t>01/10/1997</t>
  </si>
  <si>
    <t>D15CQKT01-B</t>
  </si>
  <si>
    <t>B15DCQT047</t>
  </si>
  <si>
    <t>Hoàng Thị Hồng</t>
  </si>
  <si>
    <t>Hạnh</t>
  </si>
  <si>
    <t>12/11/1997</t>
  </si>
  <si>
    <t>B15DCKT044</t>
  </si>
  <si>
    <t>B16DCKT038</t>
  </si>
  <si>
    <t>Nguyễn Thị Thanh</t>
  </si>
  <si>
    <t>07/07/1998</t>
  </si>
  <si>
    <t>B16DCKT046</t>
  </si>
  <si>
    <t>Phùng Thị Ngọc</t>
  </si>
  <si>
    <t>17/02/1998</t>
  </si>
  <si>
    <t>B15DCKT057</t>
  </si>
  <si>
    <t>Ngô Lê Mỹ</t>
  </si>
  <si>
    <t>Hoa</t>
  </si>
  <si>
    <t>24/12/1997</t>
  </si>
  <si>
    <t>B14DCQT021</t>
  </si>
  <si>
    <t>Nguyễn Trọng</t>
  </si>
  <si>
    <t>Huề</t>
  </si>
  <si>
    <t>14/11/1996</t>
  </si>
  <si>
    <t>D14TMDT1</t>
  </si>
  <si>
    <t>B16DCKT069</t>
  </si>
  <si>
    <t>Nguyễn Thị Thu</t>
  </si>
  <si>
    <t>23/01/1998</t>
  </si>
  <si>
    <t>B16DCKT060</t>
  </si>
  <si>
    <t>Phạm Thu</t>
  </si>
  <si>
    <t>24/10/1998</t>
  </si>
  <si>
    <t>B12DCQT301</t>
  </si>
  <si>
    <t>Nguyễn Thị Mỹ</t>
  </si>
  <si>
    <t>Linh</t>
  </si>
  <si>
    <t>10/12/1993</t>
  </si>
  <si>
    <t>D12QTDN1</t>
  </si>
  <si>
    <t>B16DCKT080</t>
  </si>
  <si>
    <t>Tạ Thị Mỹ</t>
  </si>
  <si>
    <t>26/08/1998</t>
  </si>
  <si>
    <t>B15DCQT112</t>
  </si>
  <si>
    <t>Nguyễn Văn</t>
  </si>
  <si>
    <t>Lộc</t>
  </si>
  <si>
    <t>02/01/1997</t>
  </si>
  <si>
    <t>D15QTDN</t>
  </si>
  <si>
    <t>B16DCKT083</t>
  </si>
  <si>
    <t>Lê Thị Hiền</t>
  </si>
  <si>
    <t>Lương</t>
  </si>
  <si>
    <t>03/09/1998</t>
  </si>
  <si>
    <t>B15DCKT110</t>
  </si>
  <si>
    <t>Đỗ Ngọc</t>
  </si>
  <si>
    <t>14/10/1997</t>
  </si>
  <si>
    <t>B16DCKT091</t>
  </si>
  <si>
    <t>Nguyễn Huy</t>
  </si>
  <si>
    <t>15/05/1998</t>
  </si>
  <si>
    <t>B15DCKT111</t>
  </si>
  <si>
    <t>Trần Bình</t>
  </si>
  <si>
    <t>13/03/1997</t>
  </si>
  <si>
    <t>B16DCKT100</t>
  </si>
  <si>
    <t>Hoàng Bích</t>
  </si>
  <si>
    <t>B15DCQT130</t>
  </si>
  <si>
    <t>Trần Công</t>
  </si>
  <si>
    <t>Nhật</t>
  </si>
  <si>
    <t>24/03/1997</t>
  </si>
  <si>
    <t>B16DCKT112</t>
  </si>
  <si>
    <t>Nguyễn Thị Bích</t>
  </si>
  <si>
    <t>13/03/1998</t>
  </si>
  <si>
    <t>B15DCQT139</t>
  </si>
  <si>
    <t>Đỗ Thị</t>
  </si>
  <si>
    <t>Phượng</t>
  </si>
  <si>
    <t>03/12/1997</t>
  </si>
  <si>
    <t>D15TMDT2</t>
  </si>
  <si>
    <t>B16DCKT119</t>
  </si>
  <si>
    <t>Vũ Thị</t>
  </si>
  <si>
    <t>Sen</t>
  </si>
  <si>
    <t>30/04/1998</t>
  </si>
  <si>
    <t>B15DCQT155</t>
  </si>
  <si>
    <t>Nguyễn Đình</t>
  </si>
  <si>
    <t>Tân</t>
  </si>
  <si>
    <t>10/03/1997</t>
  </si>
  <si>
    <t>B16DCKT122</t>
  </si>
  <si>
    <t>Nguyễn Thị Hoài</t>
  </si>
  <si>
    <t>Thanh</t>
  </si>
  <si>
    <t>28/07/1998</t>
  </si>
  <si>
    <t>B16DCKT128</t>
  </si>
  <si>
    <t>Trần Thị Thu</t>
  </si>
  <si>
    <t>25/07/1998</t>
  </si>
  <si>
    <t>B15DCKT166</t>
  </si>
  <si>
    <t>Trần Ngọc</t>
  </si>
  <si>
    <t>Thiện</t>
  </si>
  <si>
    <t>12/04/1997</t>
  </si>
  <si>
    <t>B16DCKT132</t>
  </si>
  <si>
    <t>Thủy</t>
  </si>
  <si>
    <t>09/06/1998</t>
  </si>
  <si>
    <t>B15DCQT172</t>
  </si>
  <si>
    <t>Nguyễn Công</t>
  </si>
  <si>
    <t>Tiến</t>
  </si>
  <si>
    <t>25/10/1997</t>
  </si>
  <si>
    <t>B15DCQT179</t>
  </si>
  <si>
    <t>Nguyễn Hà</t>
  </si>
  <si>
    <t>03/02/1997</t>
  </si>
  <si>
    <t>B16DCKT140</t>
  </si>
  <si>
    <t>Nguyễn Thị Huyền</t>
  </si>
  <si>
    <t>18/09/1998</t>
  </si>
  <si>
    <t>B16DCKT141</t>
  </si>
  <si>
    <t>Nguyễn Thị Thùy</t>
  </si>
  <si>
    <t>27/08/1998</t>
  </si>
  <si>
    <t>B16DCKT142</t>
  </si>
  <si>
    <t>Nguyễn Thùy</t>
  </si>
  <si>
    <t>25/05/1998</t>
  </si>
  <si>
    <t>B15DCQT184</t>
  </si>
  <si>
    <t>Phạm Văn</t>
  </si>
  <si>
    <t>Trường</t>
  </si>
  <si>
    <t>28/09/1997</t>
  </si>
  <si>
    <t>B15DCKT199</t>
  </si>
  <si>
    <t>02/12/1997</t>
  </si>
  <si>
    <t>B15DCKT206</t>
  </si>
  <si>
    <t>Vân</t>
  </si>
  <si>
    <t>19/10/1997</t>
  </si>
  <si>
    <t>B16DCKT157</t>
  </si>
  <si>
    <t>10/10/1998</t>
  </si>
  <si>
    <t>301-A2</t>
  </si>
  <si>
    <t>401-A2</t>
  </si>
  <si>
    <t>B16DCKT028</t>
  </si>
  <si>
    <t>Mai Thị Thu</t>
  </si>
  <si>
    <t>28/09/1998</t>
  </si>
  <si>
    <t>B16DCKT042</t>
  </si>
  <si>
    <t>Hậu</t>
  </si>
  <si>
    <t>08/11/1998</t>
  </si>
  <si>
    <t>B16DCKT077</t>
  </si>
  <si>
    <t>Hoàng Thị Ngọc</t>
  </si>
  <si>
    <t>16/05/1998</t>
  </si>
  <si>
    <t>B16DCKT095</t>
  </si>
  <si>
    <t>Nga</t>
  </si>
  <si>
    <t>01/11/1998</t>
  </si>
  <si>
    <t>B14DCQT184</t>
  </si>
  <si>
    <t>Bùi Thị Linh</t>
  </si>
  <si>
    <t>Chi</t>
  </si>
  <si>
    <t>24/02/1996</t>
  </si>
  <si>
    <t>D14TMDT2</t>
  </si>
  <si>
    <t>B15DCKT017</t>
  </si>
  <si>
    <t>Ngô Đình</t>
  </si>
  <si>
    <t>Chinh</t>
  </si>
  <si>
    <t>06/03/1995</t>
  </si>
  <si>
    <t>B15DCKT051</t>
  </si>
  <si>
    <t>Trần Thị Thương</t>
  </si>
  <si>
    <t>B17DCQT002</t>
  </si>
  <si>
    <t>Cam Tuấn</t>
  </si>
  <si>
    <t>13/12/1999</t>
  </si>
  <si>
    <t>D17CQQT02-B</t>
  </si>
  <si>
    <t>B17DCKT013</t>
  </si>
  <si>
    <t>Đào Thị</t>
  </si>
  <si>
    <t>27/05/1999</t>
  </si>
  <si>
    <t>D17CQKT01-B</t>
  </si>
  <si>
    <t>B16DCKT008</t>
  </si>
  <si>
    <t>12/07/1998</t>
  </si>
  <si>
    <t>B16DCKT022</t>
  </si>
  <si>
    <t>Duyên</t>
  </si>
  <si>
    <t>17/09/1998</t>
  </si>
  <si>
    <t>B15DCQT028</t>
  </si>
  <si>
    <t>Nguyễn Bá</t>
  </si>
  <si>
    <t>Độ</t>
  </si>
  <si>
    <t>14/07/1996</t>
  </si>
  <si>
    <t>B17DCKT037</t>
  </si>
  <si>
    <t>Phạm Thúy</t>
  </si>
  <si>
    <t>31/12/1999</t>
  </si>
  <si>
    <t>B16DCQT053</t>
  </si>
  <si>
    <t>Bùi</t>
  </si>
  <si>
    <t>14/10/1998</t>
  </si>
  <si>
    <t>D16CQQT01-B</t>
  </si>
  <si>
    <t>B17DCKT057</t>
  </si>
  <si>
    <t>09/12/1999</t>
  </si>
  <si>
    <t>B17DCKT073</t>
  </si>
  <si>
    <t>25/06/1999</t>
  </si>
  <si>
    <t>B16DCQT109</t>
  </si>
  <si>
    <t>Oanh</t>
  </si>
  <si>
    <t>13/01/1998</t>
  </si>
  <si>
    <t>B16DCMR089</t>
  </si>
  <si>
    <t>Quang</t>
  </si>
  <si>
    <t>06/01/1998</t>
  </si>
  <si>
    <t>D16CQMR01-B</t>
  </si>
  <si>
    <t>B17DCKT156</t>
  </si>
  <si>
    <t>Nguyễn Nguyệt</t>
  </si>
  <si>
    <t>23/10/1999</t>
  </si>
  <si>
    <t>D17CQKT04-B</t>
  </si>
  <si>
    <t>B14DCMR155</t>
  </si>
  <si>
    <t>Nguyễn Hương</t>
  </si>
  <si>
    <t>04/04/1996</t>
  </si>
  <si>
    <t>D14CQMR03-B</t>
  </si>
  <si>
    <t>B16DCQT148</t>
  </si>
  <si>
    <t>Hoàng Hải</t>
  </si>
  <si>
    <t>Triều</t>
  </si>
  <si>
    <t>15/09/1998</t>
  </si>
  <si>
    <t>D16CQQT04-B</t>
  </si>
  <si>
    <t>B17DCKT192</t>
  </si>
  <si>
    <t>Cao Thị</t>
  </si>
  <si>
    <t>11/07/1999</t>
  </si>
  <si>
    <t>B16DCKT016</t>
  </si>
  <si>
    <t>Nguyễn Thị Phương</t>
  </si>
  <si>
    <t>Diễm</t>
  </si>
  <si>
    <t>28/01/1998</t>
  </si>
  <si>
    <t>B16DCKT051</t>
  </si>
  <si>
    <t>Lê Thị Thu</t>
  </si>
  <si>
    <t>Hoài</t>
  </si>
  <si>
    <t>14/11/1998</t>
  </si>
  <si>
    <t>B16DCKT053</t>
  </si>
  <si>
    <t>Nguyễn Phượng</t>
  </si>
  <si>
    <t>31/12/1997</t>
  </si>
  <si>
    <t>B15DCKT066</t>
  </si>
  <si>
    <t>Ngô Mai</t>
  </si>
  <si>
    <t>25/12/1997</t>
  </si>
  <si>
    <t>B16DCKT117</t>
  </si>
  <si>
    <t>Quỳnh</t>
  </si>
  <si>
    <t>25/04/1998</t>
  </si>
  <si>
    <t>B16DCKT151</t>
  </si>
  <si>
    <t>16/04/1998</t>
  </si>
  <si>
    <t>B16DCKT156</t>
  </si>
  <si>
    <t>04/02/1998</t>
  </si>
  <si>
    <t>B16DCQT020</t>
  </si>
  <si>
    <t>Trần Văn</t>
  </si>
  <si>
    <t>Chương</t>
  </si>
  <si>
    <t>B16DCKT048</t>
  </si>
  <si>
    <t>11/07/1998</t>
  </si>
  <si>
    <t>B16DCQT050</t>
  </si>
  <si>
    <t>28/10/1998</t>
  </si>
  <si>
    <t>D16CQQT02-B</t>
  </si>
  <si>
    <t>B17DCKT055</t>
  </si>
  <si>
    <t>22/08/1999</t>
  </si>
  <si>
    <t>D17CQKT03-B</t>
  </si>
  <si>
    <t>B16DCQT060</t>
  </si>
  <si>
    <t>Huế</t>
  </si>
  <si>
    <t>B16DCQT104</t>
  </si>
  <si>
    <t>Nguyệt</t>
  </si>
  <si>
    <t>10/01/1998</t>
  </si>
  <si>
    <t>B15DCQT136</t>
  </si>
  <si>
    <t>Phong</t>
  </si>
  <si>
    <t>22/08/1997</t>
  </si>
  <si>
    <t>B16DCQT152</t>
  </si>
  <si>
    <t>Bùi Duy</t>
  </si>
  <si>
    <t>21/08/1998</t>
  </si>
  <si>
    <t>B16DCQT158</t>
  </si>
  <si>
    <t>Quách Thanh</t>
  </si>
  <si>
    <t>16/09/1998</t>
  </si>
  <si>
    <t>B16DCQT164</t>
  </si>
  <si>
    <t>Mai Thị</t>
  </si>
  <si>
    <t>29/10/1998</t>
  </si>
  <si>
    <t>B15DCKT130</t>
  </si>
  <si>
    <t>Đỗ Thị Hồng</t>
  </si>
  <si>
    <t>20/12/1997</t>
  </si>
  <si>
    <t>B15DCKT181</t>
  </si>
  <si>
    <t>Thùy</t>
  </si>
  <si>
    <t>02/05/1997</t>
  </si>
  <si>
    <t>B15DCKT126</t>
  </si>
  <si>
    <t>Nguyễn Thị Minh</t>
  </si>
  <si>
    <t>02/04/1997</t>
  </si>
  <si>
    <t>B15DCKT148</t>
  </si>
  <si>
    <t>Đỗ Viết</t>
  </si>
  <si>
    <t>Sơn</t>
  </si>
  <si>
    <t>10/04/1997</t>
  </si>
  <si>
    <t>B15DCKT153</t>
  </si>
  <si>
    <t>Vũ Thanh</t>
  </si>
  <si>
    <t>Tâm</t>
  </si>
  <si>
    <t>B15DCKT161</t>
  </si>
  <si>
    <t>21/01/1997</t>
  </si>
  <si>
    <t>B15DCKT174</t>
  </si>
  <si>
    <t>Trần Minh</t>
  </si>
  <si>
    <t>Thúy</t>
  </si>
  <si>
    <t>06/10/1997</t>
  </si>
  <si>
    <t>B15DCKT065</t>
  </si>
  <si>
    <t>28/08/1997</t>
  </si>
  <si>
    <t>B15DCKT082</t>
  </si>
  <si>
    <t>Phan Thế</t>
  </si>
  <si>
    <t>Khải</t>
  </si>
  <si>
    <t>11/10/1997</t>
  </si>
  <si>
    <t xml:space="preserve">BẢNG ĐIỂM HỌC PHẦN </t>
  </si>
  <si>
    <t>Vắng</t>
  </si>
  <si>
    <t>C</t>
  </si>
  <si>
    <t>V</t>
  </si>
  <si>
    <t>Hà Nội, ngày 19  tháng  8  năm 2019</t>
  </si>
  <si>
    <t>Hà Nội, ngày  19  tháng  8  năm 2019</t>
  </si>
  <si>
    <t xml:space="preserve">   Kế toán quản trị 1</t>
  </si>
  <si>
    <t>Hà Nội, ngày 19 tháng 8 năm 2019</t>
  </si>
  <si>
    <t>Hà Nội, ngày 20 tháng 8 năm 2019</t>
  </si>
  <si>
    <t>Hà Nội, ngày  20 tháng 8 năm 2019</t>
  </si>
  <si>
    <t>Hà Nội, ngày  20 tháng  8 năm 2019</t>
  </si>
  <si>
    <t>Hà Nội, ngày 20  tháng  8  năm 2019</t>
  </si>
  <si>
    <t>Hà Nội, ngày 20  tháng  8 năm 2019</t>
  </si>
  <si>
    <t>Hà Nội, ngày 23  tháng  8  năm 2019</t>
  </si>
  <si>
    <t>Hà Nội, ngày 26 tháng  8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</si>
</sst>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name val="Arial"/>
      <family val="2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6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4" fontId="5" fillId="0" borderId="12" xfId="0" applyNumberFormat="1" applyFont="1" applyFill="1" applyBorder="1" applyAlignment="1">
      <alignment horizontal="center" vertical="center"/>
    </xf>
    <xf numFmtId="164" fontId="5" fillId="0" borderId="14" xfId="4" quotePrefix="1" applyNumberFormat="1" applyFont="1" applyBorder="1" applyAlignment="1" applyProtection="1">
      <alignment horizontal="center" vertical="center"/>
      <protection locked="0"/>
    </xf>
    <xf numFmtId="0" fontId="5" fillId="0" borderId="14" xfId="4" quotePrefix="1" applyFont="1" applyBorder="1" applyAlignment="1" applyProtection="1">
      <alignment horizontal="center" vertical="center"/>
      <protection locked="0"/>
    </xf>
    <xf numFmtId="165" fontId="5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3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/>
      <protection hidden="1"/>
    </xf>
    <xf numFmtId="0" fontId="5" fillId="0" borderId="15" xfId="0" applyFont="1" applyFill="1" applyBorder="1" applyAlignment="1" applyProtection="1">
      <alignment horizontal="center" vertical="center"/>
      <protection hidden="1"/>
    </xf>
    <xf numFmtId="0" fontId="5" fillId="0" borderId="15" xfId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164" fontId="5" fillId="0" borderId="17" xfId="4" quotePrefix="1" applyNumberFormat="1" applyFont="1" applyBorder="1" applyAlignment="1" applyProtection="1">
      <alignment horizontal="center" vertical="center"/>
      <protection locked="0"/>
    </xf>
    <xf numFmtId="0" fontId="5" fillId="0" borderId="17" xfId="4" quotePrefix="1" applyFont="1" applyBorder="1" applyAlignment="1" applyProtection="1">
      <alignment horizontal="center" vertical="center"/>
      <protection locked="0"/>
    </xf>
    <xf numFmtId="165" fontId="5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23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165" fontId="5" fillId="0" borderId="15" xfId="0" quotePrefix="1" applyNumberFormat="1" applyFont="1" applyFill="1" applyBorder="1" applyAlignment="1" applyProtection="1">
      <alignment horizontal="center"/>
      <protection hidden="1"/>
    </xf>
    <xf numFmtId="0" fontId="5" fillId="0" borderId="17" xfId="4" applyFont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 vertical="center"/>
      <protection hidden="1"/>
    </xf>
    <xf numFmtId="165" fontId="5" fillId="0" borderId="15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2" fillId="0" borderId="0" xfId="6" applyFont="1" applyFill="1" applyBorder="1" applyAlignment="1" applyProtection="1">
      <alignment horizontal="left" vertical="center"/>
      <protection locked="0"/>
    </xf>
    <xf numFmtId="0" fontId="22" fillId="0" borderId="0" xfId="6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164" fontId="5" fillId="0" borderId="14" xfId="4" applyNumberFormat="1" applyFont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2"/>
  <sheetViews>
    <sheetView tabSelected="1" workbookViewId="0">
      <pane ySplit="2" topLeftCell="A9" activePane="bottomLeft" state="frozen"/>
      <selection activeCell="A6" sqref="A6:XFD6"/>
      <selection pane="bottomLeft" activeCell="B24" sqref="B24:H24"/>
    </sheetView>
  </sheetViews>
  <sheetFormatPr defaultColWidth="9" defaultRowHeight="15.6"/>
  <cols>
    <col min="1" max="1" width="1.5" style="1" customWidth="1"/>
    <col min="2" max="2" width="3.59765625" style="1" customWidth="1"/>
    <col min="3" max="3" width="11.3984375" style="1" customWidth="1"/>
    <col min="4" max="4" width="13.59765625" style="1" customWidth="1"/>
    <col min="5" max="5" width="6.69921875" style="1" customWidth="1"/>
    <col min="6" max="6" width="9.3984375" style="1" hidden="1" customWidth="1"/>
    <col min="7" max="7" width="12.09765625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1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7" t="s">
        <v>2</v>
      </c>
      <c r="C3" s="157"/>
      <c r="D3" s="158" t="s">
        <v>90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91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1:38" ht="17.25" customHeight="1">
      <c r="B4" s="151" t="s">
        <v>3</v>
      </c>
      <c r="C4" s="151"/>
      <c r="D4" s="6">
        <v>3</v>
      </c>
      <c r="G4" s="152" t="s">
        <v>87</v>
      </c>
      <c r="H4" s="152"/>
      <c r="I4" s="152"/>
      <c r="J4" s="152"/>
      <c r="K4" s="152"/>
      <c r="L4" s="152"/>
      <c r="M4" s="152"/>
      <c r="N4" s="152"/>
      <c r="O4" s="152" t="s">
        <v>58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1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 xml:space="preserve">    ACCA</v>
      </c>
      <c r="Y7" s="68" t="str">
        <f>+O3</f>
        <v>Nhóm:  FIA1401</v>
      </c>
      <c r="Z7" s="69">
        <f>+$AI$7+$AK$7+$AG$7</f>
        <v>7</v>
      </c>
      <c r="AA7" s="63">
        <f>COUNTIF($S$8:$S$75,"Khiển trách")</f>
        <v>0</v>
      </c>
      <c r="AB7" s="63">
        <f>COUNTIF($S$8:$S$75,"Cảnh cáo")</f>
        <v>0</v>
      </c>
      <c r="AC7" s="63">
        <f>COUNTIF($S$8:$S$75,"Đình chỉ thi")</f>
        <v>0</v>
      </c>
      <c r="AD7" s="70">
        <f>+($AA$7+$AB$7+$AC$7)/$Z$7*100%</f>
        <v>0</v>
      </c>
      <c r="AE7" s="63">
        <f>SUM(COUNTIF($S$8:$S$73,"Vắng"),COUNTIF($S$8:$S$73,"Vắng có phép"))</f>
        <v>0</v>
      </c>
      <c r="AF7" s="71">
        <f>+$AE$7/$Z$7</f>
        <v>0</v>
      </c>
      <c r="AG7" s="72">
        <f>COUNTIF($W$8:$W$73,"Thi lại")</f>
        <v>0</v>
      </c>
      <c r="AH7" s="71">
        <f>+$AG$7/$Z$7</f>
        <v>0</v>
      </c>
      <c r="AI7" s="72">
        <f>COUNTIF($W$8:$W$74,"Học lại")</f>
        <v>0</v>
      </c>
      <c r="AJ7" s="71">
        <f>+$AI$7/$Z$7</f>
        <v>0</v>
      </c>
      <c r="AK7" s="63">
        <f>COUNTIF($W$9:$W$74,"Đạt")</f>
        <v>7</v>
      </c>
      <c r="AL7" s="70">
        <f>+$AK$7/$Z$7</f>
        <v>1</v>
      </c>
    </row>
    <row r="8" spans="1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8.05" customHeight="1">
      <c r="B9" s="13">
        <v>1</v>
      </c>
      <c r="C9" s="14" t="s">
        <v>310</v>
      </c>
      <c r="D9" s="15" t="s">
        <v>311</v>
      </c>
      <c r="E9" s="16" t="s">
        <v>312</v>
      </c>
      <c r="F9" s="17" t="s">
        <v>313</v>
      </c>
      <c r="G9" s="14" t="s">
        <v>298</v>
      </c>
      <c r="H9" s="18">
        <v>8</v>
      </c>
      <c r="I9" s="18">
        <v>7</v>
      </c>
      <c r="J9" s="18" t="s">
        <v>28</v>
      </c>
      <c r="K9" s="18">
        <v>8</v>
      </c>
      <c r="L9" s="19"/>
      <c r="M9" s="19"/>
      <c r="N9" s="19"/>
      <c r="O9" s="20">
        <v>4</v>
      </c>
      <c r="P9" s="21">
        <f>ROUND(SUMPRODUCT(H9:O9,$H$8:$O$8)/100,1)</f>
        <v>5.0999999999999996</v>
      </c>
      <c r="Q9" s="22" t="str">
        <f t="shared" ref="Q9:Q15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D+</v>
      </c>
      <c r="R9" s="22" t="str">
        <f t="shared" ref="R9:R15" si="1">IF($P9&lt;4,"Kém",IF(AND($P9&gt;=4,$P9&lt;=5.4),"Trung bình yếu",IF(AND($P9&gt;=5.5,$P9&lt;=6.9),"Trung bình",IF(AND($P9&gt;=7,$P9&lt;=8.4),"Khá",IF(AND($P9&gt;=8.5,$P9&lt;=10),"Giỏi","")))))</f>
        <v>Trung bình yếu</v>
      </c>
      <c r="S9" s="35" t="str">
        <f>+IF(OR($H9=0,$I9=0,$J9=0,$K9=0),"Không đủ ĐKDT",IF(AND(O9=0,P9&gt;=4),"Không đạt",""))</f>
        <v/>
      </c>
      <c r="T9" s="23" t="s">
        <v>83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8.05" customHeight="1">
      <c r="B10" s="25">
        <v>2</v>
      </c>
      <c r="C10" s="26" t="s">
        <v>342</v>
      </c>
      <c r="D10" s="27" t="s">
        <v>343</v>
      </c>
      <c r="E10" s="28" t="s">
        <v>150</v>
      </c>
      <c r="F10" s="29" t="s">
        <v>344</v>
      </c>
      <c r="G10" s="26" t="s">
        <v>97</v>
      </c>
      <c r="H10" s="30">
        <v>8</v>
      </c>
      <c r="I10" s="30">
        <v>7</v>
      </c>
      <c r="J10" s="30" t="s">
        <v>28</v>
      </c>
      <c r="K10" s="30">
        <v>8</v>
      </c>
      <c r="L10" s="31"/>
      <c r="M10" s="31"/>
      <c r="N10" s="31"/>
      <c r="O10" s="82">
        <v>3</v>
      </c>
      <c r="P10" s="32">
        <f>ROUND(SUMPRODUCT(H10:O10,$H$8:$O$8)/100,1)</f>
        <v>4.4000000000000004</v>
      </c>
      <c r="Q10" s="33" t="str">
        <f t="shared" si="0"/>
        <v>D</v>
      </c>
      <c r="R10" s="34" t="str">
        <f t="shared" si="1"/>
        <v>Trung bình yếu</v>
      </c>
      <c r="S10" s="35" t="str">
        <f>+IF(OR($H10=0,$I10=0,$J10=0,$K10=0),"Không đủ ĐKDT",IF(AND(O10=0,P10&gt;=4),"Không đạt",""))</f>
        <v/>
      </c>
      <c r="T10" s="36" t="s">
        <v>83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28.05" customHeight="1">
      <c r="B11" s="25">
        <v>3</v>
      </c>
      <c r="C11" s="26" t="s">
        <v>348</v>
      </c>
      <c r="D11" s="27" t="s">
        <v>349</v>
      </c>
      <c r="E11" s="28" t="s">
        <v>150</v>
      </c>
      <c r="F11" s="29" t="s">
        <v>350</v>
      </c>
      <c r="G11" s="26" t="s">
        <v>279</v>
      </c>
      <c r="H11" s="30">
        <v>8</v>
      </c>
      <c r="I11" s="30">
        <v>7</v>
      </c>
      <c r="J11" s="30" t="s">
        <v>28</v>
      </c>
      <c r="K11" s="30">
        <v>8</v>
      </c>
      <c r="L11" s="37"/>
      <c r="M11" s="37"/>
      <c r="N11" s="37"/>
      <c r="O11" s="82">
        <v>3</v>
      </c>
      <c r="P11" s="32">
        <f>ROUND(SUMPRODUCT(H11:O11,$H$8:$O$8)/100,1)</f>
        <v>4.4000000000000004</v>
      </c>
      <c r="Q11" s="33" t="str">
        <f t="shared" si="0"/>
        <v>D</v>
      </c>
      <c r="R11" s="34" t="str">
        <f t="shared" si="1"/>
        <v>Trung bình yếu</v>
      </c>
      <c r="S11" s="35" t="str">
        <f t="shared" ref="S11:S15" si="2">+IF(OR($H11=0,$I11=0,$J11=0,$K11=0),"Không đủ ĐKDT",IF(AND(O11=0,P11&gt;=4),"Không đạt",""))</f>
        <v/>
      </c>
      <c r="T11" s="36" t="s">
        <v>83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1:38" ht="28.05" customHeight="1">
      <c r="B12" s="25">
        <v>4</v>
      </c>
      <c r="C12" s="26" t="s">
        <v>539</v>
      </c>
      <c r="D12" s="27" t="s">
        <v>540</v>
      </c>
      <c r="E12" s="28" t="s">
        <v>159</v>
      </c>
      <c r="F12" s="29" t="s">
        <v>541</v>
      </c>
      <c r="G12" s="26" t="s">
        <v>97</v>
      </c>
      <c r="H12" s="30">
        <v>9</v>
      </c>
      <c r="I12" s="30">
        <v>8</v>
      </c>
      <c r="J12" s="30" t="s">
        <v>28</v>
      </c>
      <c r="K12" s="30">
        <v>8</v>
      </c>
      <c r="L12" s="37"/>
      <c r="M12" s="37"/>
      <c r="N12" s="37"/>
      <c r="O12" s="82">
        <v>7</v>
      </c>
      <c r="P12" s="32">
        <f>ROUND(SUMPRODUCT(H12:O12,$H$8:$O$8)/100,1)</f>
        <v>7.4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83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1:38" ht="28.05" customHeight="1">
      <c r="B13" s="25">
        <v>5</v>
      </c>
      <c r="C13" s="26" t="s">
        <v>266</v>
      </c>
      <c r="D13" s="27" t="s">
        <v>267</v>
      </c>
      <c r="E13" s="28" t="s">
        <v>174</v>
      </c>
      <c r="F13" s="29" t="s">
        <v>268</v>
      </c>
      <c r="G13" s="26" t="s">
        <v>269</v>
      </c>
      <c r="H13" s="30">
        <v>9</v>
      </c>
      <c r="I13" s="30">
        <v>8</v>
      </c>
      <c r="J13" s="30" t="s">
        <v>28</v>
      </c>
      <c r="K13" s="30">
        <v>9</v>
      </c>
      <c r="L13" s="37"/>
      <c r="M13" s="37"/>
      <c r="N13" s="37"/>
      <c r="O13" s="82">
        <v>4.5</v>
      </c>
      <c r="P13" s="32">
        <f>ROUND(SUMPRODUCT(H13:O13,$H$8:$O$8)/100,1)</f>
        <v>5.8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83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1:38" ht="28.05" customHeight="1">
      <c r="B14" s="25">
        <v>6</v>
      </c>
      <c r="C14" s="26" t="s">
        <v>272</v>
      </c>
      <c r="D14" s="27" t="s">
        <v>251</v>
      </c>
      <c r="E14" s="28" t="s">
        <v>273</v>
      </c>
      <c r="F14" s="29" t="s">
        <v>274</v>
      </c>
      <c r="G14" s="26" t="s">
        <v>97</v>
      </c>
      <c r="H14" s="30">
        <v>9</v>
      </c>
      <c r="I14" s="30">
        <v>8</v>
      </c>
      <c r="J14" s="30" t="s">
        <v>28</v>
      </c>
      <c r="K14" s="30">
        <v>9</v>
      </c>
      <c r="L14" s="37"/>
      <c r="M14" s="37"/>
      <c r="N14" s="37"/>
      <c r="O14" s="82">
        <v>2.5</v>
      </c>
      <c r="P14" s="32">
        <f>ROUND(SUMPRODUCT(H14:O14,$H$8:$O$8)/100,1)</f>
        <v>4.4000000000000004</v>
      </c>
      <c r="Q14" s="33" t="str">
        <f t="shared" si="0"/>
        <v>D</v>
      </c>
      <c r="R14" s="34" t="str">
        <f t="shared" si="1"/>
        <v>Trung bình yếu</v>
      </c>
      <c r="S14" s="35" t="str">
        <f t="shared" si="2"/>
        <v/>
      </c>
      <c r="T14" s="36" t="s">
        <v>83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1:38" ht="28.05" customHeight="1">
      <c r="B15" s="25">
        <v>7</v>
      </c>
      <c r="C15" s="26" t="s">
        <v>542</v>
      </c>
      <c r="D15" s="27" t="s">
        <v>123</v>
      </c>
      <c r="E15" s="28" t="s">
        <v>543</v>
      </c>
      <c r="F15" s="29" t="s">
        <v>544</v>
      </c>
      <c r="G15" s="26" t="s">
        <v>298</v>
      </c>
      <c r="H15" s="30">
        <v>9</v>
      </c>
      <c r="I15" s="30">
        <v>8</v>
      </c>
      <c r="J15" s="30" t="s">
        <v>28</v>
      </c>
      <c r="K15" s="30">
        <v>9</v>
      </c>
      <c r="L15" s="37"/>
      <c r="M15" s="37"/>
      <c r="N15" s="37"/>
      <c r="O15" s="82">
        <v>6.5</v>
      </c>
      <c r="P15" s="32">
        <f>ROUND(SUMPRODUCT(H15:O15,$H$8:$O$8)/100,1)</f>
        <v>7.2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83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1:38" ht="9" customHeight="1">
      <c r="A16" s="2"/>
      <c r="B16" s="38"/>
      <c r="C16" s="39"/>
      <c r="D16" s="39"/>
      <c r="E16" s="40"/>
      <c r="F16" s="40"/>
      <c r="G16" s="40"/>
      <c r="H16" s="41"/>
      <c r="I16" s="42"/>
      <c r="J16" s="4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3"/>
    </row>
    <row r="17" spans="1:38" ht="16.8" hidden="1">
      <c r="A17" s="2"/>
      <c r="B17" s="149" t="s">
        <v>29</v>
      </c>
      <c r="C17" s="14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t="16.5" hidden="1" customHeight="1">
      <c r="A18" s="2"/>
      <c r="B18" s="44" t="s">
        <v>30</v>
      </c>
      <c r="C18" s="44"/>
      <c r="D18" s="45">
        <f>+$Z$7</f>
        <v>7</v>
      </c>
      <c r="E18" s="46" t="s">
        <v>31</v>
      </c>
      <c r="F18" s="136" t="s">
        <v>32</v>
      </c>
      <c r="G18" s="136"/>
      <c r="H18" s="136"/>
      <c r="I18" s="136"/>
      <c r="J18" s="136"/>
      <c r="K18" s="136"/>
      <c r="L18" s="136"/>
      <c r="M18" s="136"/>
      <c r="N18" s="136"/>
      <c r="O18" s="47">
        <f>$Z$7 -COUNTIF($S$8:$S$205,"Vắng") -COUNTIF($S$8:$S$205,"Vắng có phép") - COUNTIF($S$8:$S$205,"Đình chỉ thi") - COUNTIF($S$8:$S$205,"Không đủ ĐKDT")</f>
        <v>7</v>
      </c>
      <c r="P18" s="47"/>
      <c r="Q18" s="47"/>
      <c r="R18" s="48"/>
      <c r="S18" s="49" t="s">
        <v>31</v>
      </c>
      <c r="T18" s="48"/>
      <c r="U18" s="3"/>
    </row>
    <row r="19" spans="1:38" ht="16.5" hidden="1" customHeight="1">
      <c r="A19" s="2"/>
      <c r="B19" s="44" t="s">
        <v>33</v>
      </c>
      <c r="C19" s="44"/>
      <c r="D19" s="45">
        <f>+$AK$7</f>
        <v>7</v>
      </c>
      <c r="E19" s="46" t="s">
        <v>31</v>
      </c>
      <c r="F19" s="136" t="s">
        <v>34</v>
      </c>
      <c r="G19" s="136"/>
      <c r="H19" s="136"/>
      <c r="I19" s="136"/>
      <c r="J19" s="136"/>
      <c r="K19" s="136"/>
      <c r="L19" s="136"/>
      <c r="M19" s="136"/>
      <c r="N19" s="136"/>
      <c r="O19" s="50">
        <f>COUNTIF($S$8:$S$81,"Vắng")</f>
        <v>0</v>
      </c>
      <c r="P19" s="50"/>
      <c r="Q19" s="50"/>
      <c r="R19" s="51"/>
      <c r="S19" s="49" t="s">
        <v>31</v>
      </c>
      <c r="T19" s="51"/>
      <c r="U19" s="3"/>
    </row>
    <row r="20" spans="1:38" ht="16.5" hidden="1" customHeight="1">
      <c r="A20" s="2"/>
      <c r="B20" s="44" t="s">
        <v>46</v>
      </c>
      <c r="C20" s="44"/>
      <c r="D20" s="60">
        <f>COUNTIF(W9:W15,"Học lại")</f>
        <v>0</v>
      </c>
      <c r="E20" s="46" t="s">
        <v>31</v>
      </c>
      <c r="F20" s="136" t="s">
        <v>47</v>
      </c>
      <c r="G20" s="136"/>
      <c r="H20" s="136"/>
      <c r="I20" s="136"/>
      <c r="J20" s="136"/>
      <c r="K20" s="136"/>
      <c r="L20" s="136"/>
      <c r="M20" s="136"/>
      <c r="N20" s="136"/>
      <c r="O20" s="47">
        <f>COUNTIF($S$8:$S$81,"Vắng có phép")</f>
        <v>0</v>
      </c>
      <c r="P20" s="47"/>
      <c r="Q20" s="47"/>
      <c r="R20" s="48"/>
      <c r="S20" s="49" t="s">
        <v>31</v>
      </c>
      <c r="T20" s="48"/>
      <c r="U20" s="3"/>
    </row>
    <row r="21" spans="1:38" ht="3" hidden="1" customHeight="1">
      <c r="A21" s="2"/>
      <c r="B21" s="38"/>
      <c r="C21" s="39"/>
      <c r="D21" s="39"/>
      <c r="E21" s="40"/>
      <c r="F21" s="40"/>
      <c r="G21" s="40"/>
      <c r="H21" s="41"/>
      <c r="I21" s="42"/>
      <c r="J21" s="42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3"/>
    </row>
    <row r="22" spans="1:38" hidden="1">
      <c r="B22" s="79" t="s">
        <v>48</v>
      </c>
      <c r="C22" s="79"/>
      <c r="D22" s="80">
        <f>COUNTIF(W9:W15,"Thi lại")</f>
        <v>0</v>
      </c>
      <c r="E22" s="81" t="s">
        <v>31</v>
      </c>
      <c r="F22" s="3"/>
      <c r="G22" s="3"/>
      <c r="H22" s="3"/>
      <c r="I22" s="3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3"/>
    </row>
    <row r="23" spans="1:38" ht="24.75" customHeight="1">
      <c r="B23" s="79"/>
      <c r="C23" s="79"/>
      <c r="D23" s="80"/>
      <c r="E23" s="81"/>
      <c r="F23" s="3"/>
      <c r="G23" s="3"/>
      <c r="H23" s="3"/>
      <c r="I23" s="3"/>
      <c r="J23" s="137" t="s">
        <v>580</v>
      </c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3"/>
    </row>
    <row r="24" spans="1:38" ht="33" customHeight="1">
      <c r="A24" s="52"/>
      <c r="B24" s="124" t="s">
        <v>35</v>
      </c>
      <c r="C24" s="124"/>
      <c r="D24" s="124"/>
      <c r="E24" s="124"/>
      <c r="F24" s="124"/>
      <c r="G24" s="124"/>
      <c r="H24" s="124"/>
      <c r="I24" s="113"/>
      <c r="J24" s="125" t="s">
        <v>51</v>
      </c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3"/>
    </row>
    <row r="25" spans="1:38" ht="4.5" customHeight="1">
      <c r="A25" s="2"/>
      <c r="B25" s="114"/>
      <c r="C25" s="115"/>
      <c r="D25" s="115"/>
      <c r="E25" s="116"/>
      <c r="F25" s="116"/>
      <c r="G25" s="116"/>
      <c r="H25" s="117"/>
      <c r="I25" s="118"/>
      <c r="J25" s="118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3"/>
    </row>
    <row r="26" spans="1:38" s="2" customFormat="1">
      <c r="B26" s="124" t="s">
        <v>36</v>
      </c>
      <c r="C26" s="124"/>
      <c r="D26" s="127" t="s">
        <v>37</v>
      </c>
      <c r="E26" s="127"/>
      <c r="F26" s="127"/>
      <c r="G26" s="127"/>
      <c r="H26" s="127"/>
      <c r="I26" s="118"/>
      <c r="J26" s="118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>
      <c r="A27" s="1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>
      <c r="A28" s="1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>
      <c r="A29" s="1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9.75" customHeight="1">
      <c r="A30" s="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3.75" customHeight="1">
      <c r="A31" s="1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8.75" customHeight="1">
      <c r="A32" s="1"/>
      <c r="B32" s="162" t="s">
        <v>52</v>
      </c>
      <c r="C32" s="162"/>
      <c r="D32" s="162" t="s">
        <v>53</v>
      </c>
      <c r="E32" s="162"/>
      <c r="F32" s="162"/>
      <c r="G32" s="162"/>
      <c r="H32" s="162"/>
      <c r="I32" s="162"/>
      <c r="J32" s="162" t="s">
        <v>54</v>
      </c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8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25.5" customHeight="1">
      <c r="A36" s="1"/>
      <c r="B36" s="134"/>
      <c r="C36" s="134"/>
      <c r="D36" s="134"/>
      <c r="E36" s="134"/>
      <c r="F36" s="134"/>
      <c r="G36" s="134"/>
      <c r="H36" s="134"/>
      <c r="I36" s="53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8.75" customHeight="1">
      <c r="A37" s="1"/>
      <c r="B37" s="38"/>
      <c r="C37" s="54"/>
      <c r="D37" s="54"/>
      <c r="E37" s="55"/>
      <c r="F37" s="55"/>
      <c r="G37" s="55"/>
      <c r="H37" s="56"/>
      <c r="I37" s="57"/>
      <c r="J37" s="57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34"/>
      <c r="C38" s="134"/>
      <c r="D38" s="135"/>
      <c r="E38" s="135"/>
      <c r="F38" s="135"/>
      <c r="G38" s="135"/>
      <c r="H38" s="135"/>
      <c r="I38" s="57"/>
      <c r="J38" s="57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5" customHeight="1">
      <c r="A43" s="1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36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" customHeight="1">
      <c r="A45" s="1"/>
      <c r="B45" s="124" t="s">
        <v>38</v>
      </c>
      <c r="C45" s="124"/>
      <c r="D45" s="124"/>
      <c r="E45" s="124"/>
      <c r="F45" s="124"/>
      <c r="G45" s="124"/>
      <c r="H45" s="124"/>
      <c r="I45" s="113"/>
      <c r="J45" s="125" t="s">
        <v>49</v>
      </c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114"/>
      <c r="C46" s="115"/>
      <c r="D46" s="115"/>
      <c r="E46" s="116"/>
      <c r="F46" s="116"/>
      <c r="G46" s="116"/>
      <c r="H46" s="117"/>
      <c r="I46" s="118"/>
      <c r="J46" s="118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124" t="s">
        <v>36</v>
      </c>
      <c r="C47" s="124"/>
      <c r="D47" s="127" t="s">
        <v>37</v>
      </c>
      <c r="E47" s="127"/>
      <c r="F47" s="127"/>
      <c r="G47" s="127"/>
      <c r="H47" s="127"/>
      <c r="I47" s="118"/>
      <c r="J47" s="118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2:20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2:20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</row>
    <row r="51" spans="2:20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</row>
    <row r="52" spans="2:20">
      <c r="B52" s="122"/>
      <c r="C52" s="122"/>
      <c r="D52" s="122"/>
      <c r="E52" s="122"/>
      <c r="F52" s="122"/>
      <c r="G52" s="122"/>
      <c r="H52" s="122"/>
      <c r="I52" s="122"/>
      <c r="J52" s="122" t="s">
        <v>50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</row>
  </sheetData>
  <sheetProtection formatCells="0" formatColumns="0" formatRows="0" insertColumns="0" insertRows="0" insertHyperlinks="0" deleteColumns="0" deleteRows="0" sort="0" autoFilter="0" pivotTables="0"/>
  <autoFilter ref="A7:AL15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19:N19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7:C17"/>
    <mergeCell ref="F18:N18"/>
    <mergeCell ref="C6:C7"/>
    <mergeCell ref="D6:E7"/>
    <mergeCell ref="B38:C38"/>
    <mergeCell ref="D38:H38"/>
    <mergeCell ref="F20:N20"/>
    <mergeCell ref="J22:T22"/>
    <mergeCell ref="J23:T23"/>
    <mergeCell ref="B24:H24"/>
    <mergeCell ref="J24:T24"/>
    <mergeCell ref="B26:C26"/>
    <mergeCell ref="D26:H26"/>
    <mergeCell ref="B32:C32"/>
    <mergeCell ref="D32:I32"/>
    <mergeCell ref="J32:T32"/>
    <mergeCell ref="B36:H36"/>
    <mergeCell ref="J36:T36"/>
    <mergeCell ref="B52:C52"/>
    <mergeCell ref="D52:I52"/>
    <mergeCell ref="J52:T52"/>
    <mergeCell ref="B43:C43"/>
    <mergeCell ref="D43:I43"/>
    <mergeCell ref="J43:T43"/>
    <mergeCell ref="B45:H45"/>
    <mergeCell ref="J45:T45"/>
    <mergeCell ref="B47:C47"/>
    <mergeCell ref="D47:H47"/>
  </mergeCells>
  <conditionalFormatting sqref="H9:O15">
    <cfRule type="cellIs" dxfId="9" priority="20" operator="greaterThan">
      <formula>10</formula>
    </cfRule>
  </conditionalFormatting>
  <conditionalFormatting sqref="O9:O15">
    <cfRule type="cellIs" dxfId="8" priority="14" operator="greaterThan">
      <formula>10</formula>
    </cfRule>
    <cfRule type="cellIs" dxfId="7" priority="15" operator="greaterThan">
      <formula>10</formula>
    </cfRule>
    <cfRule type="cellIs" dxfId="6" priority="16" operator="greaterThan">
      <formula>10</formula>
    </cfRule>
    <cfRule type="cellIs" dxfId="5" priority="17" operator="greaterThan">
      <formula>10</formula>
    </cfRule>
    <cfRule type="cellIs" dxfId="4" priority="18" operator="greaterThan">
      <formula>10</formula>
    </cfRule>
    <cfRule type="cellIs" dxfId="3" priority="19" operator="greaterThan">
      <formula>10</formula>
    </cfRule>
  </conditionalFormatting>
  <conditionalFormatting sqref="H9:K15">
    <cfRule type="cellIs" dxfId="2" priority="12" operator="greaterThan">
      <formula>10</formula>
    </cfRule>
  </conditionalFormatting>
  <conditionalFormatting sqref="C1:C1048576">
    <cfRule type="duplicateValues" dxfId="1" priority="9"/>
  </conditionalFormatting>
  <conditionalFormatting sqref="C23:C32">
    <cfRule type="duplicateValues" dxfId="0" priority="7"/>
  </conditionalFormatting>
  <dataValidations count="1">
    <dataValidation allowBlank="1" showInputMessage="1" showErrorMessage="1" errorTitle="Không xóa dữ liệu" error="Không xóa dữ liệu" prompt="Không xóa dữ liệu" sqref="W9:W15 X2:AL7 D20"/>
  </dataValidations>
  <pageMargins left="0.55118110236220474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2" topLeftCell="A5" activePane="bottomLeft" state="frozen"/>
      <selection activeCell="A6" sqref="A6:XFD6"/>
      <selection pane="bottomLeft" activeCell="S13" sqref="S13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.796875" style="1" customWidth="1"/>
    <col min="5" max="5" width="6.8984375" style="1" customWidth="1"/>
    <col min="6" max="6" width="9.3984375" style="1" hidden="1" customWidth="1"/>
    <col min="7" max="7" width="12.09765625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7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56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59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57</v>
      </c>
      <c r="H4" s="152"/>
      <c r="I4" s="152"/>
      <c r="J4" s="152"/>
      <c r="K4" s="152"/>
      <c r="L4" s="152"/>
      <c r="M4" s="152"/>
      <c r="N4" s="152"/>
      <c r="O4" s="152" t="s">
        <v>58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Quản trị tài chính doanh nghiệp</v>
      </c>
      <c r="Y7" s="68" t="str">
        <f>+O3</f>
        <v>Nhóm: FIA1324</v>
      </c>
      <c r="Z7" s="69">
        <f>+$AI$7+$AK$7+$AG$7</f>
        <v>50</v>
      </c>
      <c r="AA7" s="63">
        <f>COUNTIF($S$8:$S$118,"Khiển trách")</f>
        <v>0</v>
      </c>
      <c r="AB7" s="63">
        <f>COUNTIF($S$8:$S$118,"Cảnh cáo")</f>
        <v>0</v>
      </c>
      <c r="AC7" s="63">
        <f>COUNTIF($S$8:$S$118,"Đình chỉ thi")</f>
        <v>0</v>
      </c>
      <c r="AD7" s="70">
        <f>+($AA$7+$AB$7+$AC$7)/$Z$7*100%</f>
        <v>0</v>
      </c>
      <c r="AE7" s="63">
        <f>SUM(COUNTIF($S$8:$S$116,"Vắng"),COUNTIF($S$8:$S$116,"Vắng có phép"))</f>
        <v>0</v>
      </c>
      <c r="AF7" s="71">
        <f>+$AE$7/$Z$7</f>
        <v>0</v>
      </c>
      <c r="AG7" s="72">
        <f>COUNTIF($W$8:$W$116,"Thi lại")</f>
        <v>0</v>
      </c>
      <c r="AH7" s="71">
        <f>+$AG$7/$Z$7</f>
        <v>0</v>
      </c>
      <c r="AI7" s="72">
        <f>COUNTIF($W$8:$W$117,"Học lại")</f>
        <v>7</v>
      </c>
      <c r="AJ7" s="71">
        <f>+$AI$7/$Z$7</f>
        <v>0.14000000000000001</v>
      </c>
      <c r="AK7" s="63">
        <f>COUNTIF($W$9:$W$117,"Đạt")</f>
        <v>43</v>
      </c>
      <c r="AL7" s="70">
        <f>+$AK$7/$Z$7</f>
        <v>0.86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19.95" customHeight="1">
      <c r="B9" s="13">
        <v>1</v>
      </c>
      <c r="C9" s="14" t="s">
        <v>212</v>
      </c>
      <c r="D9" s="15" t="s">
        <v>213</v>
      </c>
      <c r="E9" s="16" t="s">
        <v>214</v>
      </c>
      <c r="F9" s="17" t="s">
        <v>215</v>
      </c>
      <c r="G9" s="14" t="s">
        <v>102</v>
      </c>
      <c r="H9" s="18">
        <v>8</v>
      </c>
      <c r="I9" s="18">
        <v>8</v>
      </c>
      <c r="J9" s="18" t="s">
        <v>28</v>
      </c>
      <c r="K9" s="18">
        <v>8</v>
      </c>
      <c r="L9" s="19"/>
      <c r="M9" s="19"/>
      <c r="N9" s="19"/>
      <c r="O9" s="20">
        <v>7</v>
      </c>
      <c r="P9" s="21">
        <f>ROUND(SUMPRODUCT(H9:O9,$H$8:$O$8)/100,1)</f>
        <v>7.3</v>
      </c>
      <c r="Q9" s="22" t="str">
        <f t="shared" ref="Q9:Q40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</v>
      </c>
      <c r="R9" s="22" t="str">
        <f t="shared" ref="R9:R40" si="1">IF($P9&lt;4,"Kém",IF(AND($P9&gt;=4,$P9&lt;=5.4),"Trung bình yếu",IF(AND($P9&gt;=5.5,$P9&lt;=6.9),"Trung bình",IF(AND($P9&gt;=7,$P9&lt;=8.4),"Khá",IF(AND($P9&gt;=8.5,$P9&lt;=10),"Giỏi","")))))</f>
        <v>Khá</v>
      </c>
      <c r="S9" s="35" t="str">
        <f t="shared" ref="S9:S40" si="2">+IF(OR($H9=0,$I9=0,$J9=0,$K9=0),"Không đủ ĐKDT",IF(AND(O9=0,P9&gt;=4),"Không đạt",""))</f>
        <v/>
      </c>
      <c r="T9" s="23" t="s">
        <v>414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9.95" customHeight="1">
      <c r="B10" s="25">
        <v>2</v>
      </c>
      <c r="C10" s="26" t="s">
        <v>287</v>
      </c>
      <c r="D10" s="27" t="s">
        <v>288</v>
      </c>
      <c r="E10" s="28" t="s">
        <v>289</v>
      </c>
      <c r="F10" s="29" t="s">
        <v>290</v>
      </c>
      <c r="G10" s="26" t="s">
        <v>269</v>
      </c>
      <c r="H10" s="30">
        <v>6</v>
      </c>
      <c r="I10" s="30">
        <v>7</v>
      </c>
      <c r="J10" s="30" t="s">
        <v>28</v>
      </c>
      <c r="K10" s="30">
        <v>6</v>
      </c>
      <c r="L10" s="31"/>
      <c r="M10" s="31"/>
      <c r="N10" s="31"/>
      <c r="O10" s="82">
        <v>5</v>
      </c>
      <c r="P10" s="32">
        <f>ROUND(SUMPRODUCT(H10:O10,$H$8:$O$8)/100,1)</f>
        <v>5.4</v>
      </c>
      <c r="Q10" s="33" t="str">
        <f t="shared" si="0"/>
        <v>D+</v>
      </c>
      <c r="R10" s="34" t="str">
        <f t="shared" si="1"/>
        <v>Trung bình yếu</v>
      </c>
      <c r="S10" s="35" t="str">
        <f t="shared" si="2"/>
        <v/>
      </c>
      <c r="T10" s="36" t="s">
        <v>414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19.95" customHeight="1">
      <c r="B11" s="25">
        <v>3</v>
      </c>
      <c r="C11" s="26" t="s">
        <v>98</v>
      </c>
      <c r="D11" s="27" t="s">
        <v>99</v>
      </c>
      <c r="E11" s="28" t="s">
        <v>100</v>
      </c>
      <c r="F11" s="29" t="s">
        <v>101</v>
      </c>
      <c r="G11" s="26" t="s">
        <v>102</v>
      </c>
      <c r="H11" s="30">
        <v>8</v>
      </c>
      <c r="I11" s="30">
        <v>8</v>
      </c>
      <c r="J11" s="30" t="s">
        <v>28</v>
      </c>
      <c r="K11" s="30">
        <v>8</v>
      </c>
      <c r="L11" s="37"/>
      <c r="M11" s="37"/>
      <c r="N11" s="37"/>
      <c r="O11" s="82">
        <v>7</v>
      </c>
      <c r="P11" s="32">
        <f>ROUND(SUMPRODUCT(H11:O11,$H$8:$O$8)/100,1)</f>
        <v>7.3</v>
      </c>
      <c r="Q11" s="33" t="str">
        <f t="shared" si="0"/>
        <v>B</v>
      </c>
      <c r="R11" s="34" t="str">
        <f t="shared" si="1"/>
        <v>Khá</v>
      </c>
      <c r="S11" s="35" t="str">
        <f t="shared" si="2"/>
        <v/>
      </c>
      <c r="T11" s="36" t="s">
        <v>414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19.95" customHeight="1">
      <c r="B12" s="25">
        <v>4</v>
      </c>
      <c r="C12" s="26" t="s">
        <v>291</v>
      </c>
      <c r="D12" s="27" t="s">
        <v>292</v>
      </c>
      <c r="E12" s="28" t="s">
        <v>293</v>
      </c>
      <c r="F12" s="29" t="s">
        <v>294</v>
      </c>
      <c r="G12" s="26" t="s">
        <v>97</v>
      </c>
      <c r="H12" s="30">
        <v>8</v>
      </c>
      <c r="I12" s="30">
        <v>8</v>
      </c>
      <c r="J12" s="30" t="s">
        <v>28</v>
      </c>
      <c r="K12" s="30">
        <v>7</v>
      </c>
      <c r="L12" s="37"/>
      <c r="M12" s="37"/>
      <c r="N12" s="37"/>
      <c r="O12" s="82">
        <v>4</v>
      </c>
      <c r="P12" s="32">
        <f>ROUND(SUMPRODUCT(H12:O12,$H$8:$O$8)/100,1)</f>
        <v>5.0999999999999996</v>
      </c>
      <c r="Q12" s="33" t="str">
        <f t="shared" si="0"/>
        <v>D+</v>
      </c>
      <c r="R12" s="34" t="str">
        <f t="shared" si="1"/>
        <v>Trung bình yếu</v>
      </c>
      <c r="S12" s="35" t="str">
        <f t="shared" si="2"/>
        <v/>
      </c>
      <c r="T12" s="36" t="s">
        <v>414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19.95" customHeight="1">
      <c r="B13" s="25">
        <v>5</v>
      </c>
      <c r="C13" s="26" t="s">
        <v>295</v>
      </c>
      <c r="D13" s="27" t="s">
        <v>296</v>
      </c>
      <c r="E13" s="28" t="s">
        <v>232</v>
      </c>
      <c r="F13" s="29" t="s">
        <v>297</v>
      </c>
      <c r="G13" s="26" t="s">
        <v>298</v>
      </c>
      <c r="H13" s="30">
        <v>8</v>
      </c>
      <c r="I13" s="30">
        <v>8</v>
      </c>
      <c r="J13" s="30" t="s">
        <v>28</v>
      </c>
      <c r="K13" s="30">
        <v>8</v>
      </c>
      <c r="L13" s="37"/>
      <c r="M13" s="37"/>
      <c r="N13" s="37"/>
      <c r="O13" s="82">
        <v>5</v>
      </c>
      <c r="P13" s="32">
        <f>ROUND(SUMPRODUCT(H13:O13,$H$8:$O$8)/100,1)</f>
        <v>5.9</v>
      </c>
      <c r="Q13" s="33" t="str">
        <f t="shared" si="0"/>
        <v>C</v>
      </c>
      <c r="R13" s="34" t="str">
        <f t="shared" si="1"/>
        <v>Trung bình</v>
      </c>
      <c r="S13" s="35" t="str">
        <f t="shared" si="2"/>
        <v/>
      </c>
      <c r="T13" s="36" t="s">
        <v>414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9.95" customHeight="1">
      <c r="B14" s="25">
        <v>6</v>
      </c>
      <c r="C14" s="26" t="s">
        <v>103</v>
      </c>
      <c r="D14" s="27" t="s">
        <v>104</v>
      </c>
      <c r="E14" s="28" t="s">
        <v>105</v>
      </c>
      <c r="F14" s="29" t="s">
        <v>106</v>
      </c>
      <c r="G14" s="26" t="s">
        <v>107</v>
      </c>
      <c r="H14" s="30">
        <v>7</v>
      </c>
      <c r="I14" s="30">
        <v>7</v>
      </c>
      <c r="J14" s="30" t="s">
        <v>28</v>
      </c>
      <c r="K14" s="30">
        <v>7</v>
      </c>
      <c r="L14" s="37"/>
      <c r="M14" s="37"/>
      <c r="N14" s="37"/>
      <c r="O14" s="82">
        <v>8</v>
      </c>
      <c r="P14" s="32">
        <f>ROUND(SUMPRODUCT(H14:O14,$H$8:$O$8)/100,1)</f>
        <v>7.7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414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9.95" customHeight="1">
      <c r="B15" s="25">
        <v>7</v>
      </c>
      <c r="C15" s="26" t="s">
        <v>234</v>
      </c>
      <c r="D15" s="27" t="s">
        <v>235</v>
      </c>
      <c r="E15" s="28" t="s">
        <v>105</v>
      </c>
      <c r="F15" s="29" t="s">
        <v>236</v>
      </c>
      <c r="G15" s="26" t="s">
        <v>126</v>
      </c>
      <c r="H15" s="30">
        <v>7</v>
      </c>
      <c r="I15" s="30">
        <v>7</v>
      </c>
      <c r="J15" s="30" t="s">
        <v>28</v>
      </c>
      <c r="K15" s="30">
        <v>7</v>
      </c>
      <c r="L15" s="37"/>
      <c r="M15" s="37"/>
      <c r="N15" s="37"/>
      <c r="O15" s="82">
        <v>6</v>
      </c>
      <c r="P15" s="32">
        <f>ROUND(SUMPRODUCT(H15:O15,$H$8:$O$8)/100,1)</f>
        <v>6.3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414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9.95" customHeight="1">
      <c r="B16" s="25">
        <v>8</v>
      </c>
      <c r="C16" s="26" t="s">
        <v>299</v>
      </c>
      <c r="D16" s="27" t="s">
        <v>300</v>
      </c>
      <c r="E16" s="28" t="s">
        <v>301</v>
      </c>
      <c r="F16" s="29" t="s">
        <v>302</v>
      </c>
      <c r="G16" s="26" t="s">
        <v>116</v>
      </c>
      <c r="H16" s="30">
        <v>8</v>
      </c>
      <c r="I16" s="30">
        <v>8</v>
      </c>
      <c r="J16" s="30" t="s">
        <v>28</v>
      </c>
      <c r="K16" s="30">
        <v>8</v>
      </c>
      <c r="L16" s="37"/>
      <c r="M16" s="37"/>
      <c r="N16" s="37"/>
      <c r="O16" s="82">
        <v>5</v>
      </c>
      <c r="P16" s="32">
        <f>ROUND(SUMPRODUCT(H16:O16,$H$8:$O$8)/100,1)</f>
        <v>5.9</v>
      </c>
      <c r="Q16" s="33" t="str">
        <f t="shared" si="0"/>
        <v>C</v>
      </c>
      <c r="R16" s="34" t="str">
        <f t="shared" si="1"/>
        <v>Trung bình</v>
      </c>
      <c r="S16" s="35" t="str">
        <f t="shared" si="2"/>
        <v/>
      </c>
      <c r="T16" s="36" t="s">
        <v>414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9.95" customHeight="1">
      <c r="B17" s="25">
        <v>9</v>
      </c>
      <c r="C17" s="26" t="s">
        <v>303</v>
      </c>
      <c r="D17" s="27" t="s">
        <v>223</v>
      </c>
      <c r="E17" s="28" t="s">
        <v>301</v>
      </c>
      <c r="F17" s="29" t="s">
        <v>221</v>
      </c>
      <c r="G17" s="26" t="s">
        <v>269</v>
      </c>
      <c r="H17" s="30">
        <v>0</v>
      </c>
      <c r="I17" s="30">
        <v>0</v>
      </c>
      <c r="J17" s="30" t="s">
        <v>28</v>
      </c>
      <c r="K17" s="30">
        <v>0</v>
      </c>
      <c r="L17" s="37"/>
      <c r="M17" s="37"/>
      <c r="N17" s="37"/>
      <c r="O17" s="112" t="s">
        <v>569</v>
      </c>
      <c r="P17" s="32">
        <f>ROUND(SUMPRODUCT(H17:O17,$H$8:$O$8)/100,1)</f>
        <v>0</v>
      </c>
      <c r="Q17" s="33" t="str">
        <f t="shared" si="0"/>
        <v>F</v>
      </c>
      <c r="R17" s="34" t="str">
        <f t="shared" si="1"/>
        <v>Kém</v>
      </c>
      <c r="S17" s="35" t="str">
        <f t="shared" si="2"/>
        <v>Không đủ ĐKDT</v>
      </c>
      <c r="T17" s="36" t="s">
        <v>414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Học lại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9.95" customHeight="1">
      <c r="B18" s="25">
        <v>10</v>
      </c>
      <c r="C18" s="26" t="s">
        <v>241</v>
      </c>
      <c r="D18" s="27" t="s">
        <v>242</v>
      </c>
      <c r="E18" s="28" t="s">
        <v>239</v>
      </c>
      <c r="F18" s="29" t="s">
        <v>243</v>
      </c>
      <c r="G18" s="26" t="s">
        <v>102</v>
      </c>
      <c r="H18" s="30">
        <v>8</v>
      </c>
      <c r="I18" s="30">
        <v>8</v>
      </c>
      <c r="J18" s="30" t="s">
        <v>28</v>
      </c>
      <c r="K18" s="30">
        <v>8</v>
      </c>
      <c r="L18" s="37"/>
      <c r="M18" s="37"/>
      <c r="N18" s="37"/>
      <c r="O18" s="82">
        <v>5</v>
      </c>
      <c r="P18" s="32">
        <f>ROUND(SUMPRODUCT(H18:O18,$H$8:$O$8)/100,1)</f>
        <v>5.9</v>
      </c>
      <c r="Q18" s="33" t="str">
        <f t="shared" si="0"/>
        <v>C</v>
      </c>
      <c r="R18" s="34" t="str">
        <f t="shared" si="1"/>
        <v>Trung bình</v>
      </c>
      <c r="S18" s="35" t="str">
        <f t="shared" si="2"/>
        <v/>
      </c>
      <c r="T18" s="36" t="s">
        <v>414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9.95" customHeight="1">
      <c r="B19" s="25">
        <v>11</v>
      </c>
      <c r="C19" s="26" t="s">
        <v>304</v>
      </c>
      <c r="D19" s="27" t="s">
        <v>305</v>
      </c>
      <c r="E19" s="28" t="s">
        <v>239</v>
      </c>
      <c r="F19" s="29" t="s">
        <v>306</v>
      </c>
      <c r="G19" s="26" t="s">
        <v>121</v>
      </c>
      <c r="H19" s="30">
        <v>7</v>
      </c>
      <c r="I19" s="30">
        <v>6</v>
      </c>
      <c r="J19" s="30" t="s">
        <v>28</v>
      </c>
      <c r="K19" s="30">
        <v>6</v>
      </c>
      <c r="L19" s="37"/>
      <c r="M19" s="37"/>
      <c r="N19" s="37"/>
      <c r="O19" s="82">
        <v>5</v>
      </c>
      <c r="P19" s="32">
        <f>ROUND(SUMPRODUCT(H19:O19,$H$8:$O$8)/100,1)</f>
        <v>5.4</v>
      </c>
      <c r="Q19" s="33" t="str">
        <f t="shared" si="0"/>
        <v>D+</v>
      </c>
      <c r="R19" s="34" t="str">
        <f t="shared" si="1"/>
        <v>Trung bình yếu</v>
      </c>
      <c r="S19" s="35" t="str">
        <f t="shared" si="2"/>
        <v/>
      </c>
      <c r="T19" s="36" t="s">
        <v>414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9.95" customHeight="1">
      <c r="B20" s="25">
        <v>12</v>
      </c>
      <c r="C20" s="26" t="s">
        <v>108</v>
      </c>
      <c r="D20" s="27" t="s">
        <v>109</v>
      </c>
      <c r="E20" s="28" t="s">
        <v>110</v>
      </c>
      <c r="F20" s="29" t="s">
        <v>111</v>
      </c>
      <c r="G20" s="26" t="s">
        <v>107</v>
      </c>
      <c r="H20" s="30">
        <v>8</v>
      </c>
      <c r="I20" s="30">
        <v>8</v>
      </c>
      <c r="J20" s="30" t="s">
        <v>28</v>
      </c>
      <c r="K20" s="30">
        <v>8</v>
      </c>
      <c r="L20" s="37"/>
      <c r="M20" s="37"/>
      <c r="N20" s="37"/>
      <c r="O20" s="82">
        <v>6</v>
      </c>
      <c r="P20" s="32">
        <f>ROUND(SUMPRODUCT(H20:O20,$H$8:$O$8)/100,1)</f>
        <v>6.6</v>
      </c>
      <c r="Q20" s="33" t="str">
        <f t="shared" si="0"/>
        <v>C+</v>
      </c>
      <c r="R20" s="34" t="str">
        <f t="shared" si="1"/>
        <v>Trung bình</v>
      </c>
      <c r="S20" s="35" t="str">
        <f t="shared" si="2"/>
        <v/>
      </c>
      <c r="T20" s="36" t="s">
        <v>414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9.95" customHeight="1">
      <c r="B21" s="25">
        <v>13</v>
      </c>
      <c r="C21" s="26" t="s">
        <v>244</v>
      </c>
      <c r="D21" s="27" t="s">
        <v>245</v>
      </c>
      <c r="E21" s="28" t="s">
        <v>246</v>
      </c>
      <c r="F21" s="29" t="s">
        <v>247</v>
      </c>
      <c r="G21" s="26" t="s">
        <v>126</v>
      </c>
      <c r="H21" s="30">
        <v>8</v>
      </c>
      <c r="I21" s="30">
        <v>8</v>
      </c>
      <c r="J21" s="30" t="s">
        <v>28</v>
      </c>
      <c r="K21" s="30">
        <v>7</v>
      </c>
      <c r="L21" s="37"/>
      <c r="M21" s="37"/>
      <c r="N21" s="37"/>
      <c r="O21" s="82">
        <v>7</v>
      </c>
      <c r="P21" s="32">
        <f>ROUND(SUMPRODUCT(H21:O21,$H$8:$O$8)/100,1)</f>
        <v>7.2</v>
      </c>
      <c r="Q21" s="33" t="str">
        <f t="shared" si="0"/>
        <v>B</v>
      </c>
      <c r="R21" s="34" t="str">
        <f t="shared" si="1"/>
        <v>Khá</v>
      </c>
      <c r="S21" s="35" t="str">
        <f t="shared" si="2"/>
        <v/>
      </c>
      <c r="T21" s="36" t="s">
        <v>414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9.95" customHeight="1">
      <c r="B22" s="25">
        <v>14</v>
      </c>
      <c r="C22" s="26" t="s">
        <v>307</v>
      </c>
      <c r="D22" s="27" t="s">
        <v>308</v>
      </c>
      <c r="E22" s="28" t="s">
        <v>246</v>
      </c>
      <c r="F22" s="29" t="s">
        <v>309</v>
      </c>
      <c r="G22" s="26" t="s">
        <v>121</v>
      </c>
      <c r="H22" s="30">
        <v>8</v>
      </c>
      <c r="I22" s="30">
        <v>8</v>
      </c>
      <c r="J22" s="30" t="s">
        <v>28</v>
      </c>
      <c r="K22" s="30">
        <v>8</v>
      </c>
      <c r="L22" s="37"/>
      <c r="M22" s="37"/>
      <c r="N22" s="37"/>
      <c r="O22" s="82">
        <v>7</v>
      </c>
      <c r="P22" s="32">
        <f>ROUND(SUMPRODUCT(H22:O22,$H$8:$O$8)/100,1)</f>
        <v>7.3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414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9.95" customHeight="1">
      <c r="B23" s="25">
        <v>15</v>
      </c>
      <c r="C23" s="26" t="s">
        <v>310</v>
      </c>
      <c r="D23" s="27" t="s">
        <v>311</v>
      </c>
      <c r="E23" s="28" t="s">
        <v>312</v>
      </c>
      <c r="F23" s="29" t="s">
        <v>313</v>
      </c>
      <c r="G23" s="26" t="s">
        <v>298</v>
      </c>
      <c r="H23" s="30">
        <v>7</v>
      </c>
      <c r="I23" s="30">
        <v>7</v>
      </c>
      <c r="J23" s="30" t="s">
        <v>28</v>
      </c>
      <c r="K23" s="30">
        <v>7</v>
      </c>
      <c r="L23" s="37"/>
      <c r="M23" s="37"/>
      <c r="N23" s="37"/>
      <c r="O23" s="82">
        <v>3</v>
      </c>
      <c r="P23" s="32">
        <f>ROUND(SUMPRODUCT(H23:O23,$H$8:$O$8)/100,1)</f>
        <v>4.2</v>
      </c>
      <c r="Q23" s="33" t="str">
        <f t="shared" si="0"/>
        <v>D</v>
      </c>
      <c r="R23" s="34" t="str">
        <f t="shared" si="1"/>
        <v>Trung bình yếu</v>
      </c>
      <c r="S23" s="35" t="str">
        <f t="shared" si="2"/>
        <v/>
      </c>
      <c r="T23" s="36" t="s">
        <v>414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9.95" customHeight="1">
      <c r="B24" s="25">
        <v>16</v>
      </c>
      <c r="C24" s="26" t="s">
        <v>314</v>
      </c>
      <c r="D24" s="27" t="s">
        <v>315</v>
      </c>
      <c r="E24" s="28" t="s">
        <v>316</v>
      </c>
      <c r="F24" s="29" t="s">
        <v>317</v>
      </c>
      <c r="G24" s="26" t="s">
        <v>318</v>
      </c>
      <c r="H24" s="30">
        <v>8</v>
      </c>
      <c r="I24" s="30">
        <v>7</v>
      </c>
      <c r="J24" s="30" t="s">
        <v>28</v>
      </c>
      <c r="K24" s="30">
        <v>7</v>
      </c>
      <c r="L24" s="37"/>
      <c r="M24" s="37"/>
      <c r="N24" s="37"/>
      <c r="O24" s="82">
        <v>5</v>
      </c>
      <c r="P24" s="32">
        <f>ROUND(SUMPRODUCT(H24:O24,$H$8:$O$8)/100,1)</f>
        <v>5.7</v>
      </c>
      <c r="Q24" s="33" t="str">
        <f t="shared" si="0"/>
        <v>C</v>
      </c>
      <c r="R24" s="34" t="str">
        <f t="shared" si="1"/>
        <v>Trung bình</v>
      </c>
      <c r="S24" s="35" t="str">
        <f t="shared" si="2"/>
        <v/>
      </c>
      <c r="T24" s="36" t="s">
        <v>414</v>
      </c>
      <c r="U24" s="3"/>
      <c r="V24" s="24"/>
      <c r="W24" s="84" t="str">
        <f>IF(S24="Không đủ ĐKDT","Học lại",IF(S24="Đình chỉ thi","Học lại",IF(AND(MID(G24,2,2)&lt;"12",S24="Vắng"),"Thi lại",IF(S24="Vắng có phép", "Thi lại",IF(AND((MID(G24,2,2)&lt;"12"),P24&lt;4.5),"Thi lại",IF(AND((MID(G24,2,2)&lt;"18"),P24&lt;4),"Học lại",IF(AND((MID(G24,2,2)&gt;"17"),P24&lt;4),"Thi lại",IF(AND(MID(G24,2,2)&gt;"17",O24=0),"Thi lại",IF(AND((MID(G24,2,2)&lt;"12"),O24=0),"Thi lại",IF(AND((MID(G24,2,2)&lt;"18"),(MID(G24,2,2)&gt;"11"),O24=0),"Học lại","Đạt"))))))))))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9.95" customHeight="1">
      <c r="B25" s="25">
        <v>17</v>
      </c>
      <c r="C25" s="26" t="s">
        <v>319</v>
      </c>
      <c r="D25" s="27" t="s">
        <v>320</v>
      </c>
      <c r="E25" s="28" t="s">
        <v>129</v>
      </c>
      <c r="F25" s="29" t="s">
        <v>321</v>
      </c>
      <c r="G25" s="26" t="s">
        <v>102</v>
      </c>
      <c r="H25" s="30">
        <v>8</v>
      </c>
      <c r="I25" s="30">
        <v>8</v>
      </c>
      <c r="J25" s="30" t="s">
        <v>28</v>
      </c>
      <c r="K25" s="30">
        <v>8</v>
      </c>
      <c r="L25" s="37"/>
      <c r="M25" s="37"/>
      <c r="N25" s="37"/>
      <c r="O25" s="82">
        <v>7</v>
      </c>
      <c r="P25" s="32">
        <f>ROUND(SUMPRODUCT(H25:O25,$H$8:$O$8)/100,1)</f>
        <v>7.3</v>
      </c>
      <c r="Q25" s="33" t="str">
        <f t="shared" si="0"/>
        <v>B</v>
      </c>
      <c r="R25" s="34" t="str">
        <f t="shared" si="1"/>
        <v>Khá</v>
      </c>
      <c r="S25" s="35" t="str">
        <f t="shared" si="2"/>
        <v/>
      </c>
      <c r="T25" s="36" t="s">
        <v>414</v>
      </c>
      <c r="U25" s="3"/>
      <c r="V25" s="24"/>
      <c r="W25" s="84" t="str">
        <f>IF(S25="Không đủ ĐKDT","Học lại",IF(S25="Đình chỉ thi","Học lại",IF(AND(MID(G25,2,2)&lt;"12",S25="Vắng"),"Thi lại",IF(S25="Vắng có phép", "Thi lại",IF(AND((MID(G25,2,2)&lt;"12"),P25&lt;4.5),"Thi lại",IF(AND((MID(G25,2,2)&lt;"18"),P25&lt;4),"Học lại",IF(AND((MID(G25,2,2)&gt;"17"),P25&lt;4),"Thi lại",IF(AND(MID(G25,2,2)&gt;"17",O25=0),"Thi lại",IF(AND((MID(G25,2,2)&lt;"12"),O25=0),"Thi lại",IF(AND((MID(G25,2,2)&lt;"18"),(MID(G25,2,2)&gt;"11"),O25=0),"Học lại","Đạt"))))))))))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9.95" customHeight="1">
      <c r="B26" s="25">
        <v>18</v>
      </c>
      <c r="C26" s="26" t="s">
        <v>257</v>
      </c>
      <c r="D26" s="27" t="s">
        <v>128</v>
      </c>
      <c r="E26" s="28" t="s">
        <v>129</v>
      </c>
      <c r="F26" s="29" t="s">
        <v>111</v>
      </c>
      <c r="G26" s="26" t="s">
        <v>121</v>
      </c>
      <c r="H26" s="30">
        <v>8</v>
      </c>
      <c r="I26" s="30">
        <v>8</v>
      </c>
      <c r="J26" s="30" t="s">
        <v>28</v>
      </c>
      <c r="K26" s="30">
        <v>8</v>
      </c>
      <c r="L26" s="37"/>
      <c r="M26" s="37"/>
      <c r="N26" s="37"/>
      <c r="O26" s="82">
        <v>4</v>
      </c>
      <c r="P26" s="32">
        <f>ROUND(SUMPRODUCT(H26:O26,$H$8:$O$8)/100,1)</f>
        <v>5.2</v>
      </c>
      <c r="Q26" s="33" t="str">
        <f t="shared" si="0"/>
        <v>D+</v>
      </c>
      <c r="R26" s="34" t="str">
        <f t="shared" si="1"/>
        <v>Trung bình yếu</v>
      </c>
      <c r="S26" s="35" t="str">
        <f t="shared" si="2"/>
        <v/>
      </c>
      <c r="T26" s="36" t="s">
        <v>414</v>
      </c>
      <c r="U26" s="3"/>
      <c r="V26" s="24"/>
      <c r="W26" s="84" t="str">
        <f>IF(S26="Không đủ ĐKDT","Học lại",IF(S26="Đình chỉ thi","Học lại",IF(AND(MID(G26,2,2)&lt;"12",S26="Vắng"),"Thi lại",IF(S26="Vắng có phép", "Thi lại",IF(AND((MID(G26,2,2)&lt;"12"),P26&lt;4.5),"Thi lại",IF(AND((MID(G26,2,2)&lt;"18"),P26&lt;4),"Học lại",IF(AND((MID(G26,2,2)&gt;"17"),P26&lt;4),"Thi lại",IF(AND(MID(G26,2,2)&gt;"17",O26=0),"Thi lại",IF(AND((MID(G26,2,2)&lt;"12"),O26=0),"Thi lại",IF(AND((MID(G26,2,2)&lt;"18"),(MID(G26,2,2)&gt;"11"),O26=0),"Học lại","Đạt"))))))))))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9.95" customHeight="1">
      <c r="B27" s="25">
        <v>19</v>
      </c>
      <c r="C27" s="26" t="s">
        <v>322</v>
      </c>
      <c r="D27" s="27" t="s">
        <v>323</v>
      </c>
      <c r="E27" s="28" t="s">
        <v>133</v>
      </c>
      <c r="F27" s="29" t="s">
        <v>324</v>
      </c>
      <c r="G27" s="26" t="s">
        <v>126</v>
      </c>
      <c r="H27" s="30">
        <v>8</v>
      </c>
      <c r="I27" s="30">
        <v>8</v>
      </c>
      <c r="J27" s="30" t="s">
        <v>28</v>
      </c>
      <c r="K27" s="30">
        <v>8</v>
      </c>
      <c r="L27" s="37"/>
      <c r="M27" s="37"/>
      <c r="N27" s="37"/>
      <c r="O27" s="82">
        <v>6</v>
      </c>
      <c r="P27" s="32">
        <f>ROUND(SUMPRODUCT(H27:O27,$H$8:$O$8)/100,1)</f>
        <v>6.6</v>
      </c>
      <c r="Q27" s="33" t="str">
        <f t="shared" si="0"/>
        <v>C+</v>
      </c>
      <c r="R27" s="34" t="str">
        <f t="shared" si="1"/>
        <v>Trung bình</v>
      </c>
      <c r="S27" s="35" t="str">
        <f t="shared" si="2"/>
        <v/>
      </c>
      <c r="T27" s="36" t="s">
        <v>414</v>
      </c>
      <c r="U27" s="3"/>
      <c r="V27" s="24"/>
      <c r="W27" s="84" t="str">
        <f>IF(S27="Không đủ ĐKDT","Học lại",IF(S27="Đình chỉ thi","Học lại",IF(AND(MID(G27,2,2)&lt;"12",S27="Vắng"),"Thi lại",IF(S27="Vắng có phép", "Thi lại",IF(AND((MID(G27,2,2)&lt;"12"),P27&lt;4.5),"Thi lại",IF(AND((MID(G27,2,2)&lt;"18"),P27&lt;4),"Học lại",IF(AND((MID(G27,2,2)&gt;"17"),P27&lt;4),"Thi lại",IF(AND(MID(G27,2,2)&gt;"17",O27=0),"Thi lại",IF(AND((MID(G27,2,2)&lt;"12"),O27=0),"Thi lại",IF(AND((MID(G27,2,2)&lt;"18"),(MID(G27,2,2)&gt;"11"),O27=0),"Học lại","Đạt"))))))))))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9.95" customHeight="1">
      <c r="B28" s="25">
        <v>20</v>
      </c>
      <c r="C28" s="26" t="s">
        <v>325</v>
      </c>
      <c r="D28" s="27" t="s">
        <v>326</v>
      </c>
      <c r="E28" s="28" t="s">
        <v>327</v>
      </c>
      <c r="F28" s="29" t="s">
        <v>328</v>
      </c>
      <c r="G28" s="26" t="s">
        <v>329</v>
      </c>
      <c r="H28" s="30">
        <v>8</v>
      </c>
      <c r="I28" s="30">
        <v>8</v>
      </c>
      <c r="J28" s="30" t="s">
        <v>28</v>
      </c>
      <c r="K28" s="30">
        <v>8</v>
      </c>
      <c r="L28" s="37"/>
      <c r="M28" s="37"/>
      <c r="N28" s="37"/>
      <c r="O28" s="82">
        <v>5</v>
      </c>
      <c r="P28" s="32">
        <f>ROUND(SUMPRODUCT(H28:O28,$H$8:$O$8)/100,1)</f>
        <v>5.9</v>
      </c>
      <c r="Q28" s="33" t="str">
        <f t="shared" si="0"/>
        <v>C</v>
      </c>
      <c r="R28" s="34" t="str">
        <f t="shared" si="1"/>
        <v>Trung bình</v>
      </c>
      <c r="S28" s="35" t="str">
        <f t="shared" si="2"/>
        <v/>
      </c>
      <c r="T28" s="36" t="s">
        <v>414</v>
      </c>
      <c r="U28" s="3"/>
      <c r="V28" s="24"/>
      <c r="W28" s="84" t="str">
        <f>IF(S28="Không đủ ĐKDT","Học lại",IF(S28="Đình chỉ thi","Học lại",IF(AND(MID(G28,2,2)&lt;"12",S28="Vắng"),"Thi lại",IF(S28="Vắng có phép", "Thi lại",IF(AND((MID(G28,2,2)&lt;"12"),P28&lt;4.5),"Thi lại",IF(AND((MID(G28,2,2)&lt;"18"),P28&lt;4),"Học lại",IF(AND((MID(G28,2,2)&gt;"17"),P28&lt;4),"Thi lại",IF(AND(MID(G28,2,2)&gt;"17",O28=0),"Thi lại",IF(AND((MID(G28,2,2)&lt;"12"),O28=0),"Thi lại",IF(AND((MID(G28,2,2)&lt;"18"),(MID(G28,2,2)&gt;"11"),O28=0),"Học lại","Đạt"))))))))))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9.95" customHeight="1">
      <c r="B29" s="25">
        <v>21</v>
      </c>
      <c r="C29" s="26" t="s">
        <v>330</v>
      </c>
      <c r="D29" s="27" t="s">
        <v>331</v>
      </c>
      <c r="E29" s="28" t="s">
        <v>327</v>
      </c>
      <c r="F29" s="29" t="s">
        <v>332</v>
      </c>
      <c r="G29" s="26" t="s">
        <v>126</v>
      </c>
      <c r="H29" s="30">
        <v>8</v>
      </c>
      <c r="I29" s="30">
        <v>8</v>
      </c>
      <c r="J29" s="30" t="s">
        <v>28</v>
      </c>
      <c r="K29" s="30">
        <v>8</v>
      </c>
      <c r="L29" s="37"/>
      <c r="M29" s="37"/>
      <c r="N29" s="37"/>
      <c r="O29" s="82">
        <v>7</v>
      </c>
      <c r="P29" s="32">
        <f>ROUND(SUMPRODUCT(H29:O29,$H$8:$O$8)/100,1)</f>
        <v>7.3</v>
      </c>
      <c r="Q29" s="33" t="str">
        <f t="shared" si="0"/>
        <v>B</v>
      </c>
      <c r="R29" s="34" t="str">
        <f t="shared" si="1"/>
        <v>Khá</v>
      </c>
      <c r="S29" s="35" t="str">
        <f t="shared" si="2"/>
        <v/>
      </c>
      <c r="T29" s="36" t="s">
        <v>414</v>
      </c>
      <c r="U29" s="3"/>
      <c r="V29" s="24"/>
      <c r="W29" s="84" t="str">
        <f>IF(S29="Không đủ ĐKDT","Học lại",IF(S29="Đình chỉ thi","Học lại",IF(AND(MID(G29,2,2)&lt;"12",S29="Vắng"),"Thi lại",IF(S29="Vắng có phép", "Thi lại",IF(AND((MID(G29,2,2)&lt;"12"),P29&lt;4.5),"Thi lại",IF(AND((MID(G29,2,2)&lt;"18"),P29&lt;4),"Học lại",IF(AND((MID(G29,2,2)&gt;"17"),P29&lt;4),"Thi lại",IF(AND(MID(G29,2,2)&gt;"17",O29=0),"Thi lại",IF(AND((MID(G29,2,2)&lt;"12"),O29=0),"Thi lại",IF(AND((MID(G29,2,2)&lt;"18"),(MID(G29,2,2)&gt;"11"),O29=0),"Học lại","Đạt"))))))))))</f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9.95" customHeight="1">
      <c r="B30" s="25">
        <v>22</v>
      </c>
      <c r="C30" s="26" t="s">
        <v>333</v>
      </c>
      <c r="D30" s="27" t="s">
        <v>334</v>
      </c>
      <c r="E30" s="28" t="s">
        <v>335</v>
      </c>
      <c r="F30" s="29" t="s">
        <v>336</v>
      </c>
      <c r="G30" s="26" t="s">
        <v>337</v>
      </c>
      <c r="H30" s="30">
        <v>8</v>
      </c>
      <c r="I30" s="30">
        <v>8</v>
      </c>
      <c r="J30" s="30" t="s">
        <v>28</v>
      </c>
      <c r="K30" s="30">
        <v>8</v>
      </c>
      <c r="L30" s="37"/>
      <c r="M30" s="37"/>
      <c r="N30" s="37"/>
      <c r="O30" s="82">
        <v>8</v>
      </c>
      <c r="P30" s="32">
        <f>ROUND(SUMPRODUCT(H30:O30,$H$8:$O$8)/100,1)</f>
        <v>8</v>
      </c>
      <c r="Q30" s="33" t="str">
        <f t="shared" si="0"/>
        <v>B+</v>
      </c>
      <c r="R30" s="34" t="str">
        <f t="shared" si="1"/>
        <v>Khá</v>
      </c>
      <c r="S30" s="35" t="str">
        <f t="shared" si="2"/>
        <v/>
      </c>
      <c r="T30" s="36" t="s">
        <v>414</v>
      </c>
      <c r="U30" s="3"/>
      <c r="V30" s="24"/>
      <c r="W30" s="84" t="str">
        <f>IF(S30="Không đủ ĐKDT","Học lại",IF(S30="Đình chỉ thi","Học lại",IF(AND(MID(G30,2,2)&lt;"12",S30="Vắng"),"Thi lại",IF(S30="Vắng có phép", "Thi lại",IF(AND((MID(G30,2,2)&lt;"12"),P30&lt;4.5),"Thi lại",IF(AND((MID(G30,2,2)&lt;"18"),P30&lt;4),"Học lại",IF(AND((MID(G30,2,2)&gt;"17"),P30&lt;4),"Thi lại",IF(AND(MID(G30,2,2)&gt;"17",O30=0),"Thi lại",IF(AND((MID(G30,2,2)&lt;"12"),O30=0),"Thi lại",IF(AND((MID(G30,2,2)&lt;"18"),(MID(G30,2,2)&gt;"11"),O30=0),"Học lại","Đạt"))))))))))</f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9.95" customHeight="1">
      <c r="B31" s="25">
        <v>23</v>
      </c>
      <c r="C31" s="26" t="s">
        <v>338</v>
      </c>
      <c r="D31" s="27" t="s">
        <v>339</v>
      </c>
      <c r="E31" s="28" t="s">
        <v>340</v>
      </c>
      <c r="F31" s="29" t="s">
        <v>341</v>
      </c>
      <c r="G31" s="26" t="s">
        <v>107</v>
      </c>
      <c r="H31" s="30">
        <v>8</v>
      </c>
      <c r="I31" s="30">
        <v>8</v>
      </c>
      <c r="J31" s="30" t="s">
        <v>28</v>
      </c>
      <c r="K31" s="30">
        <v>8</v>
      </c>
      <c r="L31" s="37"/>
      <c r="M31" s="37"/>
      <c r="N31" s="37"/>
      <c r="O31" s="82">
        <v>3</v>
      </c>
      <c r="P31" s="32">
        <f>ROUND(SUMPRODUCT(H31:O31,$H$8:$O$8)/100,1)</f>
        <v>4.5</v>
      </c>
      <c r="Q31" s="33" t="str">
        <f t="shared" si="0"/>
        <v>D</v>
      </c>
      <c r="R31" s="34" t="str">
        <f t="shared" si="1"/>
        <v>Trung bình yếu</v>
      </c>
      <c r="S31" s="35" t="str">
        <f t="shared" si="2"/>
        <v/>
      </c>
      <c r="T31" s="36" t="s">
        <v>414</v>
      </c>
      <c r="U31" s="3"/>
      <c r="V31" s="24"/>
      <c r="W31" s="84" t="str">
        <f>IF(S31="Không đủ ĐKDT","Học lại",IF(S31="Đình chỉ thi","Học lại",IF(AND(MID(G31,2,2)&lt;"12",S31="Vắng"),"Thi lại",IF(S31="Vắng có phép", "Thi lại",IF(AND((MID(G31,2,2)&lt;"12"),P31&lt;4.5),"Thi lại",IF(AND((MID(G31,2,2)&lt;"18"),P31&lt;4),"Học lại",IF(AND((MID(G31,2,2)&gt;"17"),P31&lt;4),"Thi lại",IF(AND(MID(G31,2,2)&gt;"17",O31=0),"Thi lại",IF(AND((MID(G31,2,2)&lt;"12"),O31=0),"Thi lại",IF(AND((MID(G31,2,2)&lt;"18"),(MID(G31,2,2)&gt;"11"),O31=0),"Học lại","Đạt"))))))))))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9.95" customHeight="1">
      <c r="B32" s="25">
        <v>24</v>
      </c>
      <c r="C32" s="26" t="s">
        <v>342</v>
      </c>
      <c r="D32" s="27" t="s">
        <v>343</v>
      </c>
      <c r="E32" s="28" t="s">
        <v>150</v>
      </c>
      <c r="F32" s="29" t="s">
        <v>344</v>
      </c>
      <c r="G32" s="26" t="s">
        <v>97</v>
      </c>
      <c r="H32" s="30">
        <v>8</v>
      </c>
      <c r="I32" s="30">
        <v>8</v>
      </c>
      <c r="J32" s="30" t="s">
        <v>28</v>
      </c>
      <c r="K32" s="30">
        <v>7</v>
      </c>
      <c r="L32" s="37"/>
      <c r="M32" s="37"/>
      <c r="N32" s="37"/>
      <c r="O32" s="82">
        <v>5</v>
      </c>
      <c r="P32" s="32">
        <f>ROUND(SUMPRODUCT(H32:O32,$H$8:$O$8)/100,1)</f>
        <v>5.8</v>
      </c>
      <c r="Q32" s="33" t="str">
        <f t="shared" si="0"/>
        <v>C</v>
      </c>
      <c r="R32" s="34" t="str">
        <f t="shared" si="1"/>
        <v>Trung bình</v>
      </c>
      <c r="S32" s="35" t="str">
        <f t="shared" si="2"/>
        <v/>
      </c>
      <c r="T32" s="36" t="s">
        <v>414</v>
      </c>
      <c r="U32" s="3"/>
      <c r="V32" s="24"/>
      <c r="W32" s="84" t="str">
        <f>IF(S32="Không đủ ĐKDT","Học lại",IF(S32="Đình chỉ thi","Học lại",IF(AND(MID(G32,2,2)&lt;"12",S32="Vắng"),"Thi lại",IF(S32="Vắng có phép", "Thi lại",IF(AND((MID(G32,2,2)&lt;"12"),P32&lt;4.5),"Thi lại",IF(AND((MID(G32,2,2)&lt;"18"),P32&lt;4),"Học lại",IF(AND((MID(G32,2,2)&gt;"17"),P32&lt;4),"Thi lại",IF(AND(MID(G32,2,2)&gt;"17",O32=0),"Thi lại",IF(AND((MID(G32,2,2)&lt;"12"),O32=0),"Thi lại",IF(AND((MID(G32,2,2)&lt;"18"),(MID(G32,2,2)&gt;"11"),O32=0),"Học lại","Đạt"))))))))))</f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9.95" customHeight="1">
      <c r="B33" s="25">
        <v>25</v>
      </c>
      <c r="C33" s="26" t="s">
        <v>345</v>
      </c>
      <c r="D33" s="27" t="s">
        <v>346</v>
      </c>
      <c r="E33" s="28" t="s">
        <v>150</v>
      </c>
      <c r="F33" s="29" t="s">
        <v>347</v>
      </c>
      <c r="G33" s="26" t="s">
        <v>107</v>
      </c>
      <c r="H33" s="30">
        <v>8</v>
      </c>
      <c r="I33" s="30">
        <v>7</v>
      </c>
      <c r="J33" s="30" t="s">
        <v>28</v>
      </c>
      <c r="K33" s="30">
        <v>7</v>
      </c>
      <c r="L33" s="37"/>
      <c r="M33" s="37"/>
      <c r="N33" s="37"/>
      <c r="O33" s="82">
        <v>5</v>
      </c>
      <c r="P33" s="32">
        <f>ROUND(SUMPRODUCT(H33:O33,$H$8:$O$8)/100,1)</f>
        <v>5.7</v>
      </c>
      <c r="Q33" s="33" t="str">
        <f t="shared" si="0"/>
        <v>C</v>
      </c>
      <c r="R33" s="34" t="str">
        <f t="shared" si="1"/>
        <v>Trung bình</v>
      </c>
      <c r="S33" s="35" t="str">
        <f t="shared" si="2"/>
        <v/>
      </c>
      <c r="T33" s="36" t="s">
        <v>415</v>
      </c>
      <c r="U33" s="3"/>
      <c r="V33" s="24"/>
      <c r="W33" s="84" t="str">
        <f>IF(S33="Không đủ ĐKDT","Học lại",IF(S33="Đình chỉ thi","Học lại",IF(AND(MID(G33,2,2)&lt;"12",S33="Vắng"),"Thi lại",IF(S33="Vắng có phép", "Thi lại",IF(AND((MID(G33,2,2)&lt;"12"),P33&lt;4.5),"Thi lại",IF(AND((MID(G33,2,2)&lt;"18"),P33&lt;4),"Học lại",IF(AND((MID(G33,2,2)&gt;"17"),P33&lt;4),"Thi lại",IF(AND(MID(G33,2,2)&gt;"17",O33=0),"Thi lại",IF(AND((MID(G33,2,2)&lt;"12"),O33=0),"Thi lại",IF(AND((MID(G33,2,2)&lt;"18"),(MID(G33,2,2)&gt;"11"),O33=0),"Học lại","Đạt"))))))))))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9.95" customHeight="1">
      <c r="B34" s="25">
        <v>26</v>
      </c>
      <c r="C34" s="26" t="s">
        <v>348</v>
      </c>
      <c r="D34" s="27" t="s">
        <v>349</v>
      </c>
      <c r="E34" s="28" t="s">
        <v>150</v>
      </c>
      <c r="F34" s="29" t="s">
        <v>350</v>
      </c>
      <c r="G34" s="26" t="s">
        <v>279</v>
      </c>
      <c r="H34" s="30">
        <v>8</v>
      </c>
      <c r="I34" s="30">
        <v>8</v>
      </c>
      <c r="J34" s="30" t="s">
        <v>28</v>
      </c>
      <c r="K34" s="30">
        <v>8</v>
      </c>
      <c r="L34" s="37"/>
      <c r="M34" s="37"/>
      <c r="N34" s="37"/>
      <c r="O34" s="82">
        <v>3</v>
      </c>
      <c r="P34" s="32">
        <f>ROUND(SUMPRODUCT(H34:O34,$H$8:$O$8)/100,1)</f>
        <v>4.5</v>
      </c>
      <c r="Q34" s="33" t="str">
        <f t="shared" si="0"/>
        <v>D</v>
      </c>
      <c r="R34" s="34" t="str">
        <f t="shared" si="1"/>
        <v>Trung bình yếu</v>
      </c>
      <c r="S34" s="35" t="str">
        <f t="shared" si="2"/>
        <v/>
      </c>
      <c r="T34" s="36" t="s">
        <v>415</v>
      </c>
      <c r="U34" s="3"/>
      <c r="V34" s="24"/>
      <c r="W34" s="84" t="str">
        <f>IF(S34="Không đủ ĐKDT","Học lại",IF(S34="Đình chỉ thi","Học lại",IF(AND(MID(G34,2,2)&lt;"12",S34="Vắng"),"Thi lại",IF(S34="Vắng có phép", "Thi lại",IF(AND((MID(G34,2,2)&lt;"12"),P34&lt;4.5),"Thi lại",IF(AND((MID(G34,2,2)&lt;"18"),P34&lt;4),"Học lại",IF(AND((MID(G34,2,2)&gt;"17"),P34&lt;4),"Thi lại",IF(AND(MID(G34,2,2)&gt;"17",O34=0),"Thi lại",IF(AND((MID(G34,2,2)&lt;"12"),O34=0),"Thi lại",IF(AND((MID(G34,2,2)&lt;"18"),(MID(G34,2,2)&gt;"11"),O34=0),"Học lại","Đạt"))))))))))</f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9.95" customHeight="1">
      <c r="B35" s="25">
        <v>27</v>
      </c>
      <c r="C35" s="26" t="s">
        <v>351</v>
      </c>
      <c r="D35" s="27" t="s">
        <v>352</v>
      </c>
      <c r="E35" s="28" t="s">
        <v>155</v>
      </c>
      <c r="F35" s="29" t="s">
        <v>120</v>
      </c>
      <c r="G35" s="26" t="s">
        <v>126</v>
      </c>
      <c r="H35" s="30">
        <v>8</v>
      </c>
      <c r="I35" s="30">
        <v>8</v>
      </c>
      <c r="J35" s="30" t="s">
        <v>28</v>
      </c>
      <c r="K35" s="30">
        <v>7</v>
      </c>
      <c r="L35" s="37"/>
      <c r="M35" s="37"/>
      <c r="N35" s="37"/>
      <c r="O35" s="82">
        <v>3</v>
      </c>
      <c r="P35" s="32">
        <f>ROUND(SUMPRODUCT(H35:O35,$H$8:$O$8)/100,1)</f>
        <v>4.4000000000000004</v>
      </c>
      <c r="Q35" s="33" t="str">
        <f t="shared" si="0"/>
        <v>D</v>
      </c>
      <c r="R35" s="34" t="str">
        <f t="shared" si="1"/>
        <v>Trung bình yếu</v>
      </c>
      <c r="S35" s="35" t="str">
        <f t="shared" si="2"/>
        <v/>
      </c>
      <c r="T35" s="36" t="s">
        <v>415</v>
      </c>
      <c r="U35" s="3"/>
      <c r="V35" s="24"/>
      <c r="W35" s="84" t="str">
        <f>IF(S35="Không đủ ĐKDT","Học lại",IF(S35="Đình chỉ thi","Học lại",IF(AND(MID(G35,2,2)&lt;"12",S35="Vắng"),"Thi lại",IF(S35="Vắng có phép", "Thi lại",IF(AND((MID(G35,2,2)&lt;"12"),P35&lt;4.5),"Thi lại",IF(AND((MID(G35,2,2)&lt;"18"),P35&lt;4),"Học lại",IF(AND((MID(G35,2,2)&gt;"17"),P35&lt;4),"Thi lại",IF(AND(MID(G35,2,2)&gt;"17",O35=0),"Thi lại",IF(AND((MID(G35,2,2)&lt;"12"),O35=0),"Thi lại",IF(AND((MID(G35,2,2)&lt;"18"),(MID(G35,2,2)&gt;"11"),O35=0),"Học lại","Đạt"))))))))))</f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9.95" customHeight="1">
      <c r="B36" s="25">
        <v>28</v>
      </c>
      <c r="C36" s="26" t="s">
        <v>353</v>
      </c>
      <c r="D36" s="27" t="s">
        <v>354</v>
      </c>
      <c r="E36" s="28" t="s">
        <v>355</v>
      </c>
      <c r="F36" s="29" t="s">
        <v>356</v>
      </c>
      <c r="G36" s="26" t="s">
        <v>337</v>
      </c>
      <c r="H36" s="30">
        <v>8</v>
      </c>
      <c r="I36" s="30">
        <v>8</v>
      </c>
      <c r="J36" s="30" t="s">
        <v>28</v>
      </c>
      <c r="K36" s="30">
        <v>8</v>
      </c>
      <c r="L36" s="37"/>
      <c r="M36" s="37"/>
      <c r="N36" s="37"/>
      <c r="O36" s="82">
        <v>3</v>
      </c>
      <c r="P36" s="32">
        <f>ROUND(SUMPRODUCT(H36:O36,$H$8:$O$8)/100,1)</f>
        <v>4.5</v>
      </c>
      <c r="Q36" s="33" t="str">
        <f t="shared" si="0"/>
        <v>D</v>
      </c>
      <c r="R36" s="34" t="str">
        <f t="shared" si="1"/>
        <v>Trung bình yếu</v>
      </c>
      <c r="S36" s="35" t="str">
        <f t="shared" si="2"/>
        <v/>
      </c>
      <c r="T36" s="36" t="s">
        <v>415</v>
      </c>
      <c r="U36" s="3"/>
      <c r="V36" s="24"/>
      <c r="W36" s="84" t="str">
        <f>IF(S36="Không đủ ĐKDT","Học lại",IF(S36="Đình chỉ thi","Học lại",IF(AND(MID(G36,2,2)&lt;"12",S36="Vắng"),"Thi lại",IF(S36="Vắng có phép", "Thi lại",IF(AND((MID(G36,2,2)&lt;"12"),P36&lt;4.5),"Thi lại",IF(AND((MID(G36,2,2)&lt;"18"),P36&lt;4),"Học lại",IF(AND((MID(G36,2,2)&gt;"17"),P36&lt;4),"Thi lại",IF(AND(MID(G36,2,2)&gt;"17",O36=0),"Thi lại",IF(AND((MID(G36,2,2)&lt;"12"),O36=0),"Thi lại",IF(AND((MID(G36,2,2)&lt;"18"),(MID(G36,2,2)&gt;"11"),O36=0),"Học lại","Đạt"))))))))))</f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9.95" customHeight="1">
      <c r="B37" s="25">
        <v>29</v>
      </c>
      <c r="C37" s="26" t="s">
        <v>161</v>
      </c>
      <c r="D37" s="27" t="s">
        <v>162</v>
      </c>
      <c r="E37" s="28" t="s">
        <v>163</v>
      </c>
      <c r="F37" s="29" t="s">
        <v>164</v>
      </c>
      <c r="G37" s="26" t="s">
        <v>102</v>
      </c>
      <c r="H37" s="30">
        <v>8</v>
      </c>
      <c r="I37" s="30">
        <v>8</v>
      </c>
      <c r="J37" s="30" t="s">
        <v>28</v>
      </c>
      <c r="K37" s="30">
        <v>8</v>
      </c>
      <c r="L37" s="37"/>
      <c r="M37" s="37"/>
      <c r="N37" s="37"/>
      <c r="O37" s="82">
        <v>2</v>
      </c>
      <c r="P37" s="32">
        <f>ROUND(SUMPRODUCT(H37:O37,$H$8:$O$8)/100,1)</f>
        <v>3.8</v>
      </c>
      <c r="Q37" s="33" t="str">
        <f t="shared" si="0"/>
        <v>F</v>
      </c>
      <c r="R37" s="34" t="str">
        <f t="shared" si="1"/>
        <v>Kém</v>
      </c>
      <c r="S37" s="35" t="str">
        <f t="shared" si="2"/>
        <v/>
      </c>
      <c r="T37" s="36" t="s">
        <v>415</v>
      </c>
      <c r="U37" s="3"/>
      <c r="V37" s="24"/>
      <c r="W37" s="84" t="str">
        <f>IF(S37="Không đủ ĐKDT","Học lại",IF(S37="Đình chỉ thi","Học lại",IF(AND(MID(G37,2,2)&lt;"12",S37="Vắng"),"Thi lại",IF(S37="Vắng có phép", "Thi lại",IF(AND((MID(G37,2,2)&lt;"12"),P37&lt;4.5),"Thi lại",IF(AND((MID(G37,2,2)&lt;"18"),P37&lt;4),"Học lại",IF(AND((MID(G37,2,2)&gt;"17"),P37&lt;4),"Thi lại",IF(AND(MID(G37,2,2)&gt;"17",O37=0),"Thi lại",IF(AND((MID(G37,2,2)&lt;"12"),O37=0),"Thi lại",IF(AND((MID(G37,2,2)&lt;"18"),(MID(G37,2,2)&gt;"11"),O37=0),"Học lại","Đạt"))))))))))</f>
        <v>Học lại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9.95" customHeight="1">
      <c r="B38" s="25">
        <v>30</v>
      </c>
      <c r="C38" s="26" t="s">
        <v>357</v>
      </c>
      <c r="D38" s="27" t="s">
        <v>358</v>
      </c>
      <c r="E38" s="28" t="s">
        <v>167</v>
      </c>
      <c r="F38" s="29" t="s">
        <v>359</v>
      </c>
      <c r="G38" s="26" t="s">
        <v>126</v>
      </c>
      <c r="H38" s="30">
        <v>8</v>
      </c>
      <c r="I38" s="30">
        <v>8</v>
      </c>
      <c r="J38" s="30" t="s">
        <v>28</v>
      </c>
      <c r="K38" s="30">
        <v>7</v>
      </c>
      <c r="L38" s="37"/>
      <c r="M38" s="37"/>
      <c r="N38" s="37"/>
      <c r="O38" s="82">
        <v>2</v>
      </c>
      <c r="P38" s="32">
        <f>ROUND(SUMPRODUCT(H38:O38,$H$8:$O$8)/100,1)</f>
        <v>3.7</v>
      </c>
      <c r="Q38" s="33" t="str">
        <f t="shared" si="0"/>
        <v>F</v>
      </c>
      <c r="R38" s="34" t="str">
        <f t="shared" si="1"/>
        <v>Kém</v>
      </c>
      <c r="S38" s="35" t="str">
        <f t="shared" si="2"/>
        <v/>
      </c>
      <c r="T38" s="36" t="s">
        <v>415</v>
      </c>
      <c r="U38" s="3"/>
      <c r="V38" s="24"/>
      <c r="W38" s="84" t="str">
        <f>IF(S38="Không đủ ĐKDT","Học lại",IF(S38="Đình chỉ thi","Học lại",IF(AND(MID(G38,2,2)&lt;"12",S38="Vắng"),"Thi lại",IF(S38="Vắng có phép", "Thi lại",IF(AND((MID(G38,2,2)&lt;"12"),P38&lt;4.5),"Thi lại",IF(AND((MID(G38,2,2)&lt;"18"),P38&lt;4),"Học lại",IF(AND((MID(G38,2,2)&gt;"17"),P38&lt;4),"Thi lại",IF(AND(MID(G38,2,2)&gt;"17",O38=0),"Thi lại",IF(AND((MID(G38,2,2)&lt;"12"),O38=0),"Thi lại",IF(AND((MID(G38,2,2)&lt;"18"),(MID(G38,2,2)&gt;"11"),O38=0),"Học lại","Đạt"))))))))))</f>
        <v>Học lại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9.95" customHeight="1">
      <c r="B39" s="25">
        <v>31</v>
      </c>
      <c r="C39" s="26" t="s">
        <v>360</v>
      </c>
      <c r="D39" s="27" t="s">
        <v>361</v>
      </c>
      <c r="E39" s="28" t="s">
        <v>362</v>
      </c>
      <c r="F39" s="29" t="s">
        <v>363</v>
      </c>
      <c r="G39" s="26" t="s">
        <v>364</v>
      </c>
      <c r="H39" s="30">
        <v>8</v>
      </c>
      <c r="I39" s="30">
        <v>8</v>
      </c>
      <c r="J39" s="30" t="s">
        <v>28</v>
      </c>
      <c r="K39" s="30">
        <v>8</v>
      </c>
      <c r="L39" s="37"/>
      <c r="M39" s="37"/>
      <c r="N39" s="37"/>
      <c r="O39" s="82">
        <v>4</v>
      </c>
      <c r="P39" s="32">
        <f>ROUND(SUMPRODUCT(H39:O39,$H$8:$O$8)/100,1)</f>
        <v>5.2</v>
      </c>
      <c r="Q39" s="33" t="str">
        <f t="shared" si="0"/>
        <v>D+</v>
      </c>
      <c r="R39" s="34" t="str">
        <f t="shared" si="1"/>
        <v>Trung bình yếu</v>
      </c>
      <c r="S39" s="35" t="str">
        <f t="shared" si="2"/>
        <v/>
      </c>
      <c r="T39" s="36" t="s">
        <v>415</v>
      </c>
      <c r="U39" s="3"/>
      <c r="V39" s="24"/>
      <c r="W39" s="84" t="str">
        <f>IF(S39="Không đủ ĐKDT","Học lại",IF(S39="Đình chỉ thi","Học lại",IF(AND(MID(G39,2,2)&lt;"12",S39="Vắng"),"Thi lại",IF(S39="Vắng có phép", "Thi lại",IF(AND((MID(G39,2,2)&lt;"12"),P39&lt;4.5),"Thi lại",IF(AND((MID(G39,2,2)&lt;"18"),P39&lt;4),"Học lại",IF(AND((MID(G39,2,2)&gt;"17"),P39&lt;4),"Thi lại",IF(AND(MID(G39,2,2)&gt;"17",O39=0),"Thi lại",IF(AND((MID(G39,2,2)&lt;"12"),O39=0),"Thi lại",IF(AND((MID(G39,2,2)&lt;"18"),(MID(G39,2,2)&gt;"11"),O39=0),"Học lại","Đạt"))))))))))</f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9.95" customHeight="1">
      <c r="B40" s="25">
        <v>32</v>
      </c>
      <c r="C40" s="26" t="s">
        <v>168</v>
      </c>
      <c r="D40" s="27" t="s">
        <v>169</v>
      </c>
      <c r="E40" s="28" t="s">
        <v>170</v>
      </c>
      <c r="F40" s="29" t="s">
        <v>171</v>
      </c>
      <c r="G40" s="26" t="s">
        <v>107</v>
      </c>
      <c r="H40" s="30">
        <v>8</v>
      </c>
      <c r="I40" s="30">
        <v>8</v>
      </c>
      <c r="J40" s="30" t="s">
        <v>28</v>
      </c>
      <c r="K40" s="30">
        <v>8</v>
      </c>
      <c r="L40" s="37"/>
      <c r="M40" s="37"/>
      <c r="N40" s="37"/>
      <c r="O40" s="82">
        <v>6</v>
      </c>
      <c r="P40" s="32">
        <f>ROUND(SUMPRODUCT(H40:O40,$H$8:$O$8)/100,1)</f>
        <v>6.6</v>
      </c>
      <c r="Q40" s="33" t="str">
        <f t="shared" si="0"/>
        <v>C+</v>
      </c>
      <c r="R40" s="34" t="str">
        <f t="shared" si="1"/>
        <v>Trung bình</v>
      </c>
      <c r="S40" s="35" t="str">
        <f t="shared" si="2"/>
        <v/>
      </c>
      <c r="T40" s="36" t="s">
        <v>415</v>
      </c>
      <c r="U40" s="3"/>
      <c r="V40" s="24"/>
      <c r="W40" s="84" t="str">
        <f>IF(S40="Không đủ ĐKDT","Học lại",IF(S40="Đình chỉ thi","Học lại",IF(AND(MID(G40,2,2)&lt;"12",S40="Vắng"),"Thi lại",IF(S40="Vắng có phép", "Thi lại",IF(AND((MID(G40,2,2)&lt;"12"),P40&lt;4.5),"Thi lại",IF(AND((MID(G40,2,2)&lt;"18"),P40&lt;4),"Học lại",IF(AND((MID(G40,2,2)&gt;"17"),P40&lt;4),"Thi lại",IF(AND(MID(G40,2,2)&gt;"17",O40=0),"Thi lại",IF(AND((MID(G40,2,2)&lt;"12"),O40=0),"Thi lại",IF(AND((MID(G40,2,2)&lt;"18"),(MID(G40,2,2)&gt;"11"),O40=0),"Học lại","Đạt"))))))))))</f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9.95" customHeight="1">
      <c r="B41" s="25">
        <v>33</v>
      </c>
      <c r="C41" s="26" t="s">
        <v>365</v>
      </c>
      <c r="D41" s="27" t="s">
        <v>366</v>
      </c>
      <c r="E41" s="28" t="s">
        <v>367</v>
      </c>
      <c r="F41" s="29" t="s">
        <v>368</v>
      </c>
      <c r="G41" s="26" t="s">
        <v>107</v>
      </c>
      <c r="H41" s="30">
        <v>8</v>
      </c>
      <c r="I41" s="30">
        <v>8</v>
      </c>
      <c r="J41" s="30" t="s">
        <v>28</v>
      </c>
      <c r="K41" s="30">
        <v>8</v>
      </c>
      <c r="L41" s="37"/>
      <c r="M41" s="37"/>
      <c r="N41" s="37"/>
      <c r="O41" s="82">
        <v>6</v>
      </c>
      <c r="P41" s="32">
        <f>ROUND(SUMPRODUCT(H41:O41,$H$8:$O$8)/100,1)</f>
        <v>6.6</v>
      </c>
      <c r="Q41" s="33" t="str">
        <f t="shared" ref="Q41:Q58" si="3"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C+</v>
      </c>
      <c r="R41" s="34" t="str">
        <f t="shared" ref="R41:R58" si="4">IF($P41&lt;4,"Kém",IF(AND($P41&gt;=4,$P41&lt;=5.4),"Trung bình yếu",IF(AND($P41&gt;=5.5,$P41&lt;=6.9),"Trung bình",IF(AND($P41&gt;=7,$P41&lt;=8.4),"Khá",IF(AND($P41&gt;=8.5,$P41&lt;=10),"Giỏi","")))))</f>
        <v>Trung bình</v>
      </c>
      <c r="S41" s="35" t="str">
        <f t="shared" ref="S41:S58" si="5">+IF(OR($H41=0,$I41=0,$J41=0,$K41=0),"Không đủ ĐKDT",IF(AND(O41=0,P41&gt;=4),"Không đạt",""))</f>
        <v/>
      </c>
      <c r="T41" s="36" t="s">
        <v>415</v>
      </c>
      <c r="U41" s="3"/>
      <c r="V41" s="24"/>
      <c r="W41" s="84" t="str">
        <f>IF(S41="Không đủ ĐKDT","Học lại",IF(S41="Đình chỉ thi","Học lại",IF(AND(MID(G41,2,2)&lt;"12",S41="Vắng"),"Thi lại",IF(S41="Vắng có phép", "Thi lại",IF(AND((MID(G41,2,2)&lt;"12"),P41&lt;4.5),"Thi lại",IF(AND((MID(G41,2,2)&lt;"18"),P41&lt;4),"Học lại",IF(AND((MID(G41,2,2)&gt;"17"),P41&lt;4),"Thi lại",IF(AND(MID(G41,2,2)&gt;"17",O41=0),"Thi lại",IF(AND((MID(G41,2,2)&lt;"12"),O41=0),"Thi lại",IF(AND((MID(G41,2,2)&lt;"18"),(MID(G41,2,2)&gt;"11"),O41=0),"Học lại","Đạt"))))))))))</f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9.95" customHeight="1">
      <c r="B42" s="25">
        <v>34</v>
      </c>
      <c r="C42" s="26" t="s">
        <v>369</v>
      </c>
      <c r="D42" s="27" t="s">
        <v>370</v>
      </c>
      <c r="E42" s="28" t="s">
        <v>371</v>
      </c>
      <c r="F42" s="29" t="s">
        <v>372</v>
      </c>
      <c r="G42" s="26" t="s">
        <v>364</v>
      </c>
      <c r="H42" s="30">
        <v>7</v>
      </c>
      <c r="I42" s="30">
        <v>6</v>
      </c>
      <c r="J42" s="30" t="s">
        <v>28</v>
      </c>
      <c r="K42" s="30">
        <v>6</v>
      </c>
      <c r="L42" s="37"/>
      <c r="M42" s="37"/>
      <c r="N42" s="37"/>
      <c r="O42" s="82">
        <v>2</v>
      </c>
      <c r="P42" s="32">
        <f>ROUND(SUMPRODUCT(H42:O42,$H$8:$O$8)/100,1)</f>
        <v>3.3</v>
      </c>
      <c r="Q42" s="33" t="str">
        <f t="shared" si="3"/>
        <v>F</v>
      </c>
      <c r="R42" s="34" t="str">
        <f t="shared" si="4"/>
        <v>Kém</v>
      </c>
      <c r="S42" s="35" t="str">
        <f t="shared" si="5"/>
        <v/>
      </c>
      <c r="T42" s="36" t="s">
        <v>415</v>
      </c>
      <c r="U42" s="3"/>
      <c r="V42" s="24"/>
      <c r="W42" s="84" t="str">
        <f>IF(S42="Không đủ ĐKDT","Học lại",IF(S42="Đình chỉ thi","Học lại",IF(AND(MID(G42,2,2)&lt;"12",S42="Vắng"),"Thi lại",IF(S42="Vắng có phép", "Thi lại",IF(AND((MID(G42,2,2)&lt;"12"),P42&lt;4.5),"Thi lại",IF(AND((MID(G42,2,2)&lt;"18"),P42&lt;4),"Học lại",IF(AND((MID(G42,2,2)&gt;"17"),P42&lt;4),"Thi lại",IF(AND(MID(G42,2,2)&gt;"17",O42=0),"Thi lại",IF(AND((MID(G42,2,2)&lt;"12"),O42=0),"Thi lại",IF(AND((MID(G42,2,2)&lt;"18"),(MID(G42,2,2)&gt;"11"),O42=0),"Học lại","Đạt"))))))))))</f>
        <v>Học lại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9.95" customHeight="1">
      <c r="B43" s="25">
        <v>35</v>
      </c>
      <c r="C43" s="26" t="s">
        <v>373</v>
      </c>
      <c r="D43" s="27" t="s">
        <v>374</v>
      </c>
      <c r="E43" s="28" t="s">
        <v>375</v>
      </c>
      <c r="F43" s="29" t="s">
        <v>376</v>
      </c>
      <c r="G43" s="26" t="s">
        <v>121</v>
      </c>
      <c r="H43" s="30">
        <v>8</v>
      </c>
      <c r="I43" s="30">
        <v>8</v>
      </c>
      <c r="J43" s="30" t="s">
        <v>28</v>
      </c>
      <c r="K43" s="30">
        <v>8</v>
      </c>
      <c r="L43" s="37"/>
      <c r="M43" s="37"/>
      <c r="N43" s="37"/>
      <c r="O43" s="82">
        <v>7</v>
      </c>
      <c r="P43" s="32">
        <f>ROUND(SUMPRODUCT(H43:O43,$H$8:$O$8)/100,1)</f>
        <v>7.3</v>
      </c>
      <c r="Q43" s="33" t="str">
        <f t="shared" si="3"/>
        <v>B</v>
      </c>
      <c r="R43" s="34" t="str">
        <f t="shared" si="4"/>
        <v>Khá</v>
      </c>
      <c r="S43" s="35" t="str">
        <f t="shared" si="5"/>
        <v/>
      </c>
      <c r="T43" s="36" t="s">
        <v>415</v>
      </c>
      <c r="U43" s="3"/>
      <c r="V43" s="24"/>
      <c r="W43" s="84" t="str">
        <f>IF(S43="Không đủ ĐKDT","Học lại",IF(S43="Đình chỉ thi","Học lại",IF(AND(MID(G43,2,2)&lt;"12",S43="Vắng"),"Thi lại",IF(S43="Vắng có phép", "Thi lại",IF(AND((MID(G43,2,2)&lt;"12"),P43&lt;4.5),"Thi lại",IF(AND((MID(G43,2,2)&lt;"18"),P43&lt;4),"Học lại",IF(AND((MID(G43,2,2)&gt;"17"),P43&lt;4),"Thi lại",IF(AND(MID(G43,2,2)&gt;"17",O43=0),"Thi lại",IF(AND((MID(G43,2,2)&lt;"12"),O43=0),"Thi lại",IF(AND((MID(G43,2,2)&lt;"18"),(MID(G43,2,2)&gt;"11"),O43=0),"Học lại","Đạt"))))))))))</f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9.95" customHeight="1">
      <c r="B44" s="25">
        <v>36</v>
      </c>
      <c r="C44" s="26" t="s">
        <v>182</v>
      </c>
      <c r="D44" s="27" t="s">
        <v>104</v>
      </c>
      <c r="E44" s="28" t="s">
        <v>174</v>
      </c>
      <c r="F44" s="29" t="s">
        <v>183</v>
      </c>
      <c r="G44" s="26" t="s">
        <v>107</v>
      </c>
      <c r="H44" s="30">
        <v>8</v>
      </c>
      <c r="I44" s="30">
        <v>8</v>
      </c>
      <c r="J44" s="30" t="s">
        <v>28</v>
      </c>
      <c r="K44" s="30">
        <v>8</v>
      </c>
      <c r="L44" s="37"/>
      <c r="M44" s="37"/>
      <c r="N44" s="37"/>
      <c r="O44" s="82">
        <v>7</v>
      </c>
      <c r="P44" s="32">
        <f>ROUND(SUMPRODUCT(H44:O44,$H$8:$O$8)/100,1)</f>
        <v>7.3</v>
      </c>
      <c r="Q44" s="33" t="str">
        <f t="shared" si="3"/>
        <v>B</v>
      </c>
      <c r="R44" s="34" t="str">
        <f t="shared" si="4"/>
        <v>Khá</v>
      </c>
      <c r="S44" s="35" t="str">
        <f t="shared" si="5"/>
        <v/>
      </c>
      <c r="T44" s="36" t="s">
        <v>415</v>
      </c>
      <c r="U44" s="3"/>
      <c r="V44" s="24"/>
      <c r="W44" s="84" t="str">
        <f>IF(S44="Không đủ ĐKDT","Học lại",IF(S44="Đình chỉ thi","Học lại",IF(AND(MID(G44,2,2)&lt;"12",S44="Vắng"),"Thi lại",IF(S44="Vắng có phép", "Thi lại",IF(AND((MID(G44,2,2)&lt;"12"),P44&lt;4.5),"Thi lại",IF(AND((MID(G44,2,2)&lt;"18"),P44&lt;4),"Học lại",IF(AND((MID(G44,2,2)&gt;"17"),P44&lt;4),"Thi lại",IF(AND(MID(G44,2,2)&gt;"17",O44=0),"Thi lại",IF(AND((MID(G44,2,2)&lt;"12"),O44=0),"Thi lại",IF(AND((MID(G44,2,2)&lt;"18"),(MID(G44,2,2)&gt;"11"),O44=0),"Học lại","Đạt"))))))))))</f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9.95" customHeight="1">
      <c r="B45" s="25">
        <v>37</v>
      </c>
      <c r="C45" s="26" t="s">
        <v>377</v>
      </c>
      <c r="D45" s="27" t="s">
        <v>378</v>
      </c>
      <c r="E45" s="28" t="s">
        <v>174</v>
      </c>
      <c r="F45" s="29" t="s">
        <v>379</v>
      </c>
      <c r="G45" s="26" t="s">
        <v>126</v>
      </c>
      <c r="H45" s="30">
        <v>8</v>
      </c>
      <c r="I45" s="30">
        <v>8</v>
      </c>
      <c r="J45" s="30" t="s">
        <v>28</v>
      </c>
      <c r="K45" s="30">
        <v>8</v>
      </c>
      <c r="L45" s="37"/>
      <c r="M45" s="37"/>
      <c r="N45" s="37"/>
      <c r="O45" s="82">
        <v>9</v>
      </c>
      <c r="P45" s="32">
        <f>ROUND(SUMPRODUCT(H45:O45,$H$8:$O$8)/100,1)</f>
        <v>8.6999999999999993</v>
      </c>
      <c r="Q45" s="33" t="str">
        <f t="shared" si="3"/>
        <v>A</v>
      </c>
      <c r="R45" s="34" t="str">
        <f t="shared" si="4"/>
        <v>Giỏi</v>
      </c>
      <c r="S45" s="35" t="str">
        <f t="shared" si="5"/>
        <v/>
      </c>
      <c r="T45" s="36" t="s">
        <v>415</v>
      </c>
      <c r="U45" s="3"/>
      <c r="V45" s="24"/>
      <c r="W45" s="84" t="str">
        <f>IF(S45="Không đủ ĐKDT","Học lại",IF(S45="Đình chỉ thi","Học lại",IF(AND(MID(G45,2,2)&lt;"12",S45="Vắng"),"Thi lại",IF(S45="Vắng có phép", "Thi lại",IF(AND((MID(G45,2,2)&lt;"12"),P45&lt;4.5),"Thi lại",IF(AND((MID(G45,2,2)&lt;"18"),P45&lt;4),"Học lại",IF(AND((MID(G45,2,2)&gt;"17"),P45&lt;4),"Thi lại",IF(AND(MID(G45,2,2)&gt;"17",O45=0),"Thi lại",IF(AND((MID(G45,2,2)&lt;"12"),O45=0),"Thi lại",IF(AND((MID(G45,2,2)&lt;"18"),(MID(G45,2,2)&gt;"11"),O45=0),"Học lại","Đạt"))))))))))</f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9.95" customHeight="1">
      <c r="B46" s="25">
        <v>38</v>
      </c>
      <c r="C46" s="26" t="s">
        <v>380</v>
      </c>
      <c r="D46" s="27" t="s">
        <v>381</v>
      </c>
      <c r="E46" s="28" t="s">
        <v>382</v>
      </c>
      <c r="F46" s="29" t="s">
        <v>383</v>
      </c>
      <c r="G46" s="26" t="s">
        <v>97</v>
      </c>
      <c r="H46" s="30">
        <v>8</v>
      </c>
      <c r="I46" s="30">
        <v>8</v>
      </c>
      <c r="J46" s="30" t="s">
        <v>28</v>
      </c>
      <c r="K46" s="30">
        <v>8</v>
      </c>
      <c r="L46" s="37"/>
      <c r="M46" s="37"/>
      <c r="N46" s="37"/>
      <c r="O46" s="82">
        <v>4</v>
      </c>
      <c r="P46" s="32">
        <f>ROUND(SUMPRODUCT(H46:O46,$H$8:$O$8)/100,1)</f>
        <v>5.2</v>
      </c>
      <c r="Q46" s="33" t="str">
        <f t="shared" si="3"/>
        <v>D+</v>
      </c>
      <c r="R46" s="34" t="str">
        <f t="shared" si="4"/>
        <v>Trung bình yếu</v>
      </c>
      <c r="S46" s="35" t="str">
        <f t="shared" si="5"/>
        <v/>
      </c>
      <c r="T46" s="36" t="s">
        <v>415</v>
      </c>
      <c r="U46" s="3"/>
      <c r="V46" s="24"/>
      <c r="W46" s="84" t="str">
        <f>IF(S46="Không đủ ĐKDT","Học lại",IF(S46="Đình chỉ thi","Học lại",IF(AND(MID(G46,2,2)&lt;"12",S46="Vắng"),"Thi lại",IF(S46="Vắng có phép", "Thi lại",IF(AND((MID(G46,2,2)&lt;"12"),P46&lt;4.5),"Thi lại",IF(AND((MID(G46,2,2)&lt;"18"),P46&lt;4),"Học lại",IF(AND((MID(G46,2,2)&gt;"17"),P46&lt;4),"Thi lại",IF(AND(MID(G46,2,2)&gt;"17",O46=0),"Thi lại",IF(AND((MID(G46,2,2)&lt;"12"),O46=0),"Thi lại",IF(AND((MID(G46,2,2)&lt;"18"),(MID(G46,2,2)&gt;"11"),O46=0),"Học lại","Đạt"))))))))))</f>
        <v>Đạt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9.95" customHeight="1">
      <c r="B47" s="25">
        <v>39</v>
      </c>
      <c r="C47" s="26" t="s">
        <v>384</v>
      </c>
      <c r="D47" s="27" t="s">
        <v>259</v>
      </c>
      <c r="E47" s="28" t="s">
        <v>385</v>
      </c>
      <c r="F47" s="29" t="s">
        <v>386</v>
      </c>
      <c r="G47" s="26" t="s">
        <v>126</v>
      </c>
      <c r="H47" s="30">
        <v>9</v>
      </c>
      <c r="I47" s="30">
        <v>9</v>
      </c>
      <c r="J47" s="30" t="s">
        <v>28</v>
      </c>
      <c r="K47" s="30">
        <v>9</v>
      </c>
      <c r="L47" s="37"/>
      <c r="M47" s="37"/>
      <c r="N47" s="37"/>
      <c r="O47" s="82">
        <v>8</v>
      </c>
      <c r="P47" s="32">
        <f>ROUND(SUMPRODUCT(H47:O47,$H$8:$O$8)/100,1)</f>
        <v>8.3000000000000007</v>
      </c>
      <c r="Q47" s="33" t="str">
        <f t="shared" si="3"/>
        <v>B+</v>
      </c>
      <c r="R47" s="34" t="str">
        <f t="shared" si="4"/>
        <v>Khá</v>
      </c>
      <c r="S47" s="35" t="str">
        <f t="shared" si="5"/>
        <v/>
      </c>
      <c r="T47" s="36" t="s">
        <v>415</v>
      </c>
      <c r="U47" s="3"/>
      <c r="V47" s="24"/>
      <c r="W47" s="84" t="str">
        <f>IF(S47="Không đủ ĐKDT","Học lại",IF(S47="Đình chỉ thi","Học lại",IF(AND(MID(G47,2,2)&lt;"12",S47="Vắng"),"Thi lại",IF(S47="Vắng có phép", "Thi lại",IF(AND((MID(G47,2,2)&lt;"12"),P47&lt;4.5),"Thi lại",IF(AND((MID(G47,2,2)&lt;"18"),P47&lt;4),"Học lại",IF(AND((MID(G47,2,2)&gt;"17"),P47&lt;4),"Thi lại",IF(AND(MID(G47,2,2)&gt;"17",O47=0),"Thi lại",IF(AND((MID(G47,2,2)&lt;"12"),O47=0),"Thi lại",IF(AND((MID(G47,2,2)&lt;"18"),(MID(G47,2,2)&gt;"11"),O47=0),"Học lại","Đạt"))))))))))</f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9.95" customHeight="1">
      <c r="B48" s="25">
        <v>40</v>
      </c>
      <c r="C48" s="26" t="s">
        <v>387</v>
      </c>
      <c r="D48" s="27" t="s">
        <v>388</v>
      </c>
      <c r="E48" s="28" t="s">
        <v>389</v>
      </c>
      <c r="F48" s="29" t="s">
        <v>390</v>
      </c>
      <c r="G48" s="26" t="s">
        <v>337</v>
      </c>
      <c r="H48" s="30">
        <v>0</v>
      </c>
      <c r="I48" s="30">
        <v>0</v>
      </c>
      <c r="J48" s="30" t="s">
        <v>28</v>
      </c>
      <c r="K48" s="30">
        <v>0</v>
      </c>
      <c r="L48" s="37"/>
      <c r="M48" s="37"/>
      <c r="N48" s="37"/>
      <c r="O48" s="112" t="s">
        <v>569</v>
      </c>
      <c r="P48" s="32">
        <f>ROUND(SUMPRODUCT(H48:O48,$H$8:$O$8)/100,1)</f>
        <v>0</v>
      </c>
      <c r="Q48" s="33" t="str">
        <f t="shared" si="3"/>
        <v>F</v>
      </c>
      <c r="R48" s="34" t="str">
        <f t="shared" si="4"/>
        <v>Kém</v>
      </c>
      <c r="S48" s="35" t="str">
        <f t="shared" si="5"/>
        <v>Không đủ ĐKDT</v>
      </c>
      <c r="T48" s="36" t="s">
        <v>415</v>
      </c>
      <c r="U48" s="3"/>
      <c r="V48" s="24"/>
      <c r="W48" s="84" t="str">
        <f>IF(S48="Không đủ ĐKDT","Học lại",IF(S48="Đình chỉ thi","Học lại",IF(AND(MID(G48,2,2)&lt;"12",S48="Vắng"),"Thi lại",IF(S48="Vắng có phép", "Thi lại",IF(AND((MID(G48,2,2)&lt;"12"),P48&lt;4.5),"Thi lại",IF(AND((MID(G48,2,2)&lt;"18"),P48&lt;4),"Học lại",IF(AND((MID(G48,2,2)&gt;"17"),P48&lt;4),"Thi lại",IF(AND(MID(G48,2,2)&gt;"17",O48=0),"Thi lại",IF(AND((MID(G48,2,2)&lt;"12"),O48=0),"Thi lại",IF(AND((MID(G48,2,2)&lt;"18"),(MID(G48,2,2)&gt;"11"),O48=0),"Học lại","Đạt"))))))))))</f>
        <v>Học lại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ht="19.95" customHeight="1">
      <c r="B49" s="25">
        <v>41</v>
      </c>
      <c r="C49" s="26" t="s">
        <v>280</v>
      </c>
      <c r="D49" s="27" t="s">
        <v>146</v>
      </c>
      <c r="E49" s="28" t="s">
        <v>281</v>
      </c>
      <c r="F49" s="29" t="s">
        <v>282</v>
      </c>
      <c r="G49" s="26" t="s">
        <v>126</v>
      </c>
      <c r="H49" s="30">
        <v>8</v>
      </c>
      <c r="I49" s="30">
        <v>8</v>
      </c>
      <c r="J49" s="30" t="s">
        <v>28</v>
      </c>
      <c r="K49" s="30">
        <v>8</v>
      </c>
      <c r="L49" s="37"/>
      <c r="M49" s="37"/>
      <c r="N49" s="37"/>
      <c r="O49" s="82">
        <v>8</v>
      </c>
      <c r="P49" s="32">
        <f>ROUND(SUMPRODUCT(H49:O49,$H$8:$O$8)/100,1)</f>
        <v>8</v>
      </c>
      <c r="Q49" s="33" t="str">
        <f t="shared" si="3"/>
        <v>B+</v>
      </c>
      <c r="R49" s="34" t="str">
        <f t="shared" si="4"/>
        <v>Khá</v>
      </c>
      <c r="S49" s="35" t="str">
        <f t="shared" si="5"/>
        <v/>
      </c>
      <c r="T49" s="36" t="s">
        <v>415</v>
      </c>
      <c r="U49" s="3"/>
      <c r="V49" s="24"/>
      <c r="W49" s="84" t="str">
        <f>IF(S49="Không đủ ĐKDT","Học lại",IF(S49="Đình chỉ thi","Học lại",IF(AND(MID(G49,2,2)&lt;"12",S49="Vắng"),"Thi lại",IF(S49="Vắng có phép", "Thi lại",IF(AND((MID(G49,2,2)&lt;"12"),P49&lt;4.5),"Thi lại",IF(AND((MID(G49,2,2)&lt;"18"),P49&lt;4),"Học lại",IF(AND((MID(G49,2,2)&gt;"17"),P49&lt;4),"Thi lại",IF(AND(MID(G49,2,2)&gt;"17",O49=0),"Thi lại",IF(AND((MID(G49,2,2)&lt;"12"),O49=0),"Thi lại",IF(AND((MID(G49,2,2)&lt;"18"),(MID(G49,2,2)&gt;"11"),O49=0),"Học lại","Đạt"))))))))))</f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1:38" ht="19.95" customHeight="1">
      <c r="B50" s="25">
        <v>42</v>
      </c>
      <c r="C50" s="26" t="s">
        <v>391</v>
      </c>
      <c r="D50" s="27" t="s">
        <v>392</v>
      </c>
      <c r="E50" s="28" t="s">
        <v>189</v>
      </c>
      <c r="F50" s="29" t="s">
        <v>393</v>
      </c>
      <c r="G50" s="26" t="s">
        <v>364</v>
      </c>
      <c r="H50" s="30">
        <v>7</v>
      </c>
      <c r="I50" s="30">
        <v>7</v>
      </c>
      <c r="J50" s="30" t="s">
        <v>28</v>
      </c>
      <c r="K50" s="30">
        <v>6</v>
      </c>
      <c r="L50" s="37"/>
      <c r="M50" s="37"/>
      <c r="N50" s="37"/>
      <c r="O50" s="82">
        <v>2</v>
      </c>
      <c r="P50" s="32">
        <f>ROUND(SUMPRODUCT(H50:O50,$H$8:$O$8)/100,1)</f>
        <v>3.4</v>
      </c>
      <c r="Q50" s="33" t="str">
        <f t="shared" si="3"/>
        <v>F</v>
      </c>
      <c r="R50" s="34" t="str">
        <f t="shared" si="4"/>
        <v>Kém</v>
      </c>
      <c r="S50" s="35" t="str">
        <f t="shared" si="5"/>
        <v/>
      </c>
      <c r="T50" s="36" t="s">
        <v>415</v>
      </c>
      <c r="U50" s="3"/>
      <c r="V50" s="24"/>
      <c r="W50" s="84" t="str">
        <f>IF(S50="Không đủ ĐKDT","Học lại",IF(S50="Đình chỉ thi","Học lại",IF(AND(MID(G50,2,2)&lt;"12",S50="Vắng"),"Thi lại",IF(S50="Vắng có phép", "Thi lại",IF(AND((MID(G50,2,2)&lt;"12"),P50&lt;4.5),"Thi lại",IF(AND((MID(G50,2,2)&lt;"18"),P50&lt;4),"Học lại",IF(AND((MID(G50,2,2)&gt;"17"),P50&lt;4),"Thi lại",IF(AND(MID(G50,2,2)&gt;"17",O50=0),"Thi lại",IF(AND((MID(G50,2,2)&lt;"12"),O50=0),"Thi lại",IF(AND((MID(G50,2,2)&lt;"18"),(MID(G50,2,2)&gt;"11"),O50=0),"Học lại","Đạt"))))))))))</f>
        <v>Học lại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1:38" ht="19.95" customHeight="1">
      <c r="B51" s="25">
        <v>43</v>
      </c>
      <c r="C51" s="26" t="s">
        <v>394</v>
      </c>
      <c r="D51" s="27" t="s">
        <v>395</v>
      </c>
      <c r="E51" s="28" t="s">
        <v>189</v>
      </c>
      <c r="F51" s="29" t="s">
        <v>396</v>
      </c>
      <c r="G51" s="26" t="s">
        <v>126</v>
      </c>
      <c r="H51" s="30">
        <v>8</v>
      </c>
      <c r="I51" s="30">
        <v>8</v>
      </c>
      <c r="J51" s="30" t="s">
        <v>28</v>
      </c>
      <c r="K51" s="30">
        <v>8</v>
      </c>
      <c r="L51" s="37"/>
      <c r="M51" s="37"/>
      <c r="N51" s="37"/>
      <c r="O51" s="82">
        <v>2</v>
      </c>
      <c r="P51" s="32">
        <f>ROUND(SUMPRODUCT(H51:O51,$H$8:$O$8)/100,1)</f>
        <v>3.8</v>
      </c>
      <c r="Q51" s="33" t="str">
        <f t="shared" si="3"/>
        <v>F</v>
      </c>
      <c r="R51" s="34" t="str">
        <f t="shared" si="4"/>
        <v>Kém</v>
      </c>
      <c r="S51" s="35" t="str">
        <f t="shared" si="5"/>
        <v/>
      </c>
      <c r="T51" s="36" t="s">
        <v>415</v>
      </c>
      <c r="U51" s="3"/>
      <c r="V51" s="24"/>
      <c r="W51" s="84" t="str">
        <f>IF(S51="Không đủ ĐKDT","Học lại",IF(S51="Đình chỉ thi","Học lại",IF(AND(MID(G51,2,2)&lt;"12",S51="Vắng"),"Thi lại",IF(S51="Vắng có phép", "Thi lại",IF(AND((MID(G51,2,2)&lt;"12"),P51&lt;4.5),"Thi lại",IF(AND((MID(G51,2,2)&lt;"18"),P51&lt;4),"Học lại",IF(AND((MID(G51,2,2)&gt;"17"),P51&lt;4),"Thi lại",IF(AND(MID(G51,2,2)&gt;"17",O51=0),"Thi lại",IF(AND((MID(G51,2,2)&lt;"12"),O51=0),"Thi lại",IF(AND((MID(G51,2,2)&lt;"18"),(MID(G51,2,2)&gt;"11"),O51=0),"Học lại","Đạt"))))))))))</f>
        <v>Học lại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1:38" ht="19.95" customHeight="1">
      <c r="B52" s="25">
        <v>44</v>
      </c>
      <c r="C52" s="26" t="s">
        <v>397</v>
      </c>
      <c r="D52" s="27" t="s">
        <v>398</v>
      </c>
      <c r="E52" s="28" t="s">
        <v>189</v>
      </c>
      <c r="F52" s="29" t="s">
        <v>399</v>
      </c>
      <c r="G52" s="26" t="s">
        <v>102</v>
      </c>
      <c r="H52" s="30">
        <v>8</v>
      </c>
      <c r="I52" s="30">
        <v>8</v>
      </c>
      <c r="J52" s="30" t="s">
        <v>28</v>
      </c>
      <c r="K52" s="30">
        <v>8</v>
      </c>
      <c r="L52" s="37"/>
      <c r="M52" s="37"/>
      <c r="N52" s="37"/>
      <c r="O52" s="82">
        <v>5</v>
      </c>
      <c r="P52" s="32">
        <f>ROUND(SUMPRODUCT(H52:O52,$H$8:$O$8)/100,1)</f>
        <v>5.9</v>
      </c>
      <c r="Q52" s="33" t="str">
        <f t="shared" si="3"/>
        <v>C</v>
      </c>
      <c r="R52" s="34" t="str">
        <f t="shared" si="4"/>
        <v>Trung bình</v>
      </c>
      <c r="S52" s="35" t="str">
        <f t="shared" si="5"/>
        <v/>
      </c>
      <c r="T52" s="36" t="s">
        <v>415</v>
      </c>
      <c r="U52" s="3"/>
      <c r="V52" s="24"/>
      <c r="W52" s="84" t="str">
        <f>IF(S52="Không đủ ĐKDT","Học lại",IF(S52="Đình chỉ thi","Học lại",IF(AND(MID(G52,2,2)&lt;"12",S52="Vắng"),"Thi lại",IF(S52="Vắng có phép", "Thi lại",IF(AND((MID(G52,2,2)&lt;"12"),P52&lt;4.5),"Thi lại",IF(AND((MID(G52,2,2)&lt;"18"),P52&lt;4),"Học lại",IF(AND((MID(G52,2,2)&gt;"17"),P52&lt;4),"Thi lại",IF(AND(MID(G52,2,2)&gt;"17",O52=0),"Thi lại",IF(AND((MID(G52,2,2)&lt;"12"),O52=0),"Thi lại",IF(AND((MID(G52,2,2)&lt;"18"),(MID(G52,2,2)&gt;"11"),O52=0),"Học lại","Đạt"))))))))))</f>
        <v>Đạt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1:38" ht="19.95" customHeight="1">
      <c r="B53" s="25">
        <v>45</v>
      </c>
      <c r="C53" s="26" t="s">
        <v>400</v>
      </c>
      <c r="D53" s="27" t="s">
        <v>401</v>
      </c>
      <c r="E53" s="28" t="s">
        <v>189</v>
      </c>
      <c r="F53" s="29" t="s">
        <v>402</v>
      </c>
      <c r="G53" s="26" t="s">
        <v>121</v>
      </c>
      <c r="H53" s="30">
        <v>8</v>
      </c>
      <c r="I53" s="30">
        <v>8</v>
      </c>
      <c r="J53" s="30" t="s">
        <v>28</v>
      </c>
      <c r="K53" s="30">
        <v>8</v>
      </c>
      <c r="L53" s="37"/>
      <c r="M53" s="37"/>
      <c r="N53" s="37"/>
      <c r="O53" s="82">
        <v>5</v>
      </c>
      <c r="P53" s="32">
        <f>ROUND(SUMPRODUCT(H53:O53,$H$8:$O$8)/100,1)</f>
        <v>5.9</v>
      </c>
      <c r="Q53" s="33" t="str">
        <f t="shared" si="3"/>
        <v>C</v>
      </c>
      <c r="R53" s="34" t="str">
        <f t="shared" si="4"/>
        <v>Trung bình</v>
      </c>
      <c r="S53" s="35" t="str">
        <f t="shared" si="5"/>
        <v/>
      </c>
      <c r="T53" s="36" t="s">
        <v>415</v>
      </c>
      <c r="U53" s="3"/>
      <c r="V53" s="24"/>
      <c r="W53" s="84" t="str">
        <f>IF(S53="Không đủ ĐKDT","Học lại",IF(S53="Đình chỉ thi","Học lại",IF(AND(MID(G53,2,2)&lt;"12",S53="Vắng"),"Thi lại",IF(S53="Vắng có phép", "Thi lại",IF(AND((MID(G53,2,2)&lt;"12"),P53&lt;4.5),"Thi lại",IF(AND((MID(G53,2,2)&lt;"18"),P53&lt;4),"Học lại",IF(AND((MID(G53,2,2)&gt;"17"),P53&lt;4),"Thi lại",IF(AND(MID(G53,2,2)&gt;"17",O53=0),"Thi lại",IF(AND((MID(G53,2,2)&lt;"12"),O53=0),"Thi lại",IF(AND((MID(G53,2,2)&lt;"18"),(MID(G53,2,2)&gt;"11"),O53=0),"Học lại","Đạt"))))))))))</f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1:38" ht="19.95" customHeight="1">
      <c r="B54" s="25">
        <v>46</v>
      </c>
      <c r="C54" s="26" t="s">
        <v>403</v>
      </c>
      <c r="D54" s="27" t="s">
        <v>404</v>
      </c>
      <c r="E54" s="28" t="s">
        <v>405</v>
      </c>
      <c r="F54" s="29" t="s">
        <v>406</v>
      </c>
      <c r="G54" s="26" t="s">
        <v>337</v>
      </c>
      <c r="H54" s="30">
        <v>8</v>
      </c>
      <c r="I54" s="30">
        <v>8</v>
      </c>
      <c r="J54" s="30" t="s">
        <v>28</v>
      </c>
      <c r="K54" s="30">
        <v>8</v>
      </c>
      <c r="L54" s="37"/>
      <c r="M54" s="37"/>
      <c r="N54" s="37"/>
      <c r="O54" s="82">
        <v>7</v>
      </c>
      <c r="P54" s="32">
        <f>ROUND(SUMPRODUCT(H54:O54,$H$8:$O$8)/100,1)</f>
        <v>7.3</v>
      </c>
      <c r="Q54" s="33" t="str">
        <f t="shared" si="3"/>
        <v>B</v>
      </c>
      <c r="R54" s="34" t="str">
        <f t="shared" si="4"/>
        <v>Khá</v>
      </c>
      <c r="S54" s="35" t="str">
        <f t="shared" si="5"/>
        <v/>
      </c>
      <c r="T54" s="36" t="s">
        <v>415</v>
      </c>
      <c r="U54" s="3"/>
      <c r="V54" s="24"/>
      <c r="W54" s="84" t="str">
        <f>IF(S54="Không đủ ĐKDT","Học lại",IF(S54="Đình chỉ thi","Học lại",IF(AND(MID(G54,2,2)&lt;"12",S54="Vắng"),"Thi lại",IF(S54="Vắng có phép", "Thi lại",IF(AND((MID(G54,2,2)&lt;"12"),P54&lt;4.5),"Thi lại",IF(AND((MID(G54,2,2)&lt;"18"),P54&lt;4),"Học lại",IF(AND((MID(G54,2,2)&gt;"17"),P54&lt;4),"Thi lại",IF(AND(MID(G54,2,2)&gt;"17",O54=0),"Thi lại",IF(AND((MID(G54,2,2)&lt;"12"),O54=0),"Thi lại",IF(AND((MID(G54,2,2)&lt;"18"),(MID(G54,2,2)&gt;"11"),O54=0),"Học lại","Đạt"))))))))))</f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1:38" ht="19.95" customHeight="1">
      <c r="B55" s="25">
        <v>47</v>
      </c>
      <c r="C55" s="26" t="s">
        <v>407</v>
      </c>
      <c r="D55" s="27" t="s">
        <v>315</v>
      </c>
      <c r="E55" s="28" t="s">
        <v>198</v>
      </c>
      <c r="F55" s="29" t="s">
        <v>408</v>
      </c>
      <c r="G55" s="26" t="s">
        <v>279</v>
      </c>
      <c r="H55" s="30">
        <v>7</v>
      </c>
      <c r="I55" s="30">
        <v>6</v>
      </c>
      <c r="J55" s="30" t="s">
        <v>28</v>
      </c>
      <c r="K55" s="30">
        <v>6</v>
      </c>
      <c r="L55" s="37"/>
      <c r="M55" s="37"/>
      <c r="N55" s="37"/>
      <c r="O55" s="82">
        <v>3</v>
      </c>
      <c r="P55" s="32">
        <f>ROUND(SUMPRODUCT(H55:O55,$H$8:$O$8)/100,1)</f>
        <v>4</v>
      </c>
      <c r="Q55" s="33" t="str">
        <f t="shared" si="3"/>
        <v>D</v>
      </c>
      <c r="R55" s="34" t="str">
        <f t="shared" si="4"/>
        <v>Trung bình yếu</v>
      </c>
      <c r="S55" s="35" t="str">
        <f t="shared" si="5"/>
        <v/>
      </c>
      <c r="T55" s="36" t="s">
        <v>415</v>
      </c>
      <c r="U55" s="3"/>
      <c r="V55" s="24"/>
      <c r="W55" s="84" t="str">
        <f>IF(S55="Không đủ ĐKDT","Học lại",IF(S55="Đình chỉ thi","Học lại",IF(AND(MID(G55,2,2)&lt;"12",S55="Vắng"),"Thi lại",IF(S55="Vắng có phép", "Thi lại",IF(AND((MID(G55,2,2)&lt;"12"),P55&lt;4.5),"Thi lại",IF(AND((MID(G55,2,2)&lt;"18"),P55&lt;4),"Học lại",IF(AND((MID(G55,2,2)&gt;"17"),P55&lt;4),"Thi lại",IF(AND(MID(G55,2,2)&gt;"17",O55=0),"Thi lại",IF(AND((MID(G55,2,2)&lt;"12"),O55=0),"Thi lại",IF(AND((MID(G55,2,2)&lt;"18"),(MID(G55,2,2)&gt;"11"),O55=0),"Học lại","Đạt"))))))))))</f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1:38" ht="19.95" customHeight="1">
      <c r="B56" s="25">
        <v>48</v>
      </c>
      <c r="C56" s="26" t="s">
        <v>409</v>
      </c>
      <c r="D56" s="27" t="s">
        <v>158</v>
      </c>
      <c r="E56" s="28" t="s">
        <v>410</v>
      </c>
      <c r="F56" s="29" t="s">
        <v>411</v>
      </c>
      <c r="G56" s="26" t="s">
        <v>97</v>
      </c>
      <c r="H56" s="30">
        <v>7</v>
      </c>
      <c r="I56" s="30">
        <v>6</v>
      </c>
      <c r="J56" s="30" t="s">
        <v>28</v>
      </c>
      <c r="K56" s="30">
        <v>6</v>
      </c>
      <c r="L56" s="37"/>
      <c r="M56" s="37"/>
      <c r="N56" s="37"/>
      <c r="O56" s="82">
        <v>6</v>
      </c>
      <c r="P56" s="32">
        <f>ROUND(SUMPRODUCT(H56:O56,$H$8:$O$8)/100,1)</f>
        <v>6.1</v>
      </c>
      <c r="Q56" s="33" t="str">
        <f t="shared" si="3"/>
        <v>C</v>
      </c>
      <c r="R56" s="34" t="str">
        <f t="shared" si="4"/>
        <v>Trung bình</v>
      </c>
      <c r="S56" s="35" t="str">
        <f t="shared" si="5"/>
        <v/>
      </c>
      <c r="T56" s="36" t="s">
        <v>415</v>
      </c>
      <c r="U56" s="3"/>
      <c r="V56" s="24"/>
      <c r="W56" s="84" t="str">
        <f>IF(S56="Không đủ ĐKDT","Học lại",IF(S56="Đình chỉ thi","Học lại",IF(AND(MID(G56,2,2)&lt;"12",S56="Vắng"),"Thi lại",IF(S56="Vắng có phép", "Thi lại",IF(AND((MID(G56,2,2)&lt;"12"),P56&lt;4.5),"Thi lại",IF(AND((MID(G56,2,2)&lt;"18"),P56&lt;4),"Học lại",IF(AND((MID(G56,2,2)&gt;"17"),P56&lt;4),"Thi lại",IF(AND(MID(G56,2,2)&gt;"17",O56=0),"Thi lại",IF(AND((MID(G56,2,2)&lt;"12"),O56=0),"Thi lại",IF(AND((MID(G56,2,2)&lt;"18"),(MID(G56,2,2)&gt;"11"),O56=0),"Học lại","Đạt"))))))))))</f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1:38" ht="19.95" customHeight="1">
      <c r="B57" s="25">
        <v>49</v>
      </c>
      <c r="C57" s="26" t="s">
        <v>204</v>
      </c>
      <c r="D57" s="27" t="s">
        <v>205</v>
      </c>
      <c r="E57" s="28" t="s">
        <v>206</v>
      </c>
      <c r="F57" s="29" t="s">
        <v>207</v>
      </c>
      <c r="G57" s="26" t="s">
        <v>126</v>
      </c>
      <c r="H57" s="30">
        <v>8</v>
      </c>
      <c r="I57" s="30">
        <v>8</v>
      </c>
      <c r="J57" s="30" t="s">
        <v>28</v>
      </c>
      <c r="K57" s="30">
        <v>8</v>
      </c>
      <c r="L57" s="37"/>
      <c r="M57" s="37"/>
      <c r="N57" s="37"/>
      <c r="O57" s="82">
        <v>7</v>
      </c>
      <c r="P57" s="32">
        <f>ROUND(SUMPRODUCT(H57:O57,$H$8:$O$8)/100,1)</f>
        <v>7.3</v>
      </c>
      <c r="Q57" s="33" t="str">
        <f t="shared" si="3"/>
        <v>B</v>
      </c>
      <c r="R57" s="34" t="str">
        <f t="shared" si="4"/>
        <v>Khá</v>
      </c>
      <c r="S57" s="35" t="str">
        <f t="shared" si="5"/>
        <v/>
      </c>
      <c r="T57" s="36" t="s">
        <v>414</v>
      </c>
      <c r="U57" s="3"/>
      <c r="V57" s="24"/>
      <c r="W57" s="84" t="str">
        <f>IF(S57="Không đủ ĐKDT","Học lại",IF(S57="Đình chỉ thi","Học lại",IF(AND(MID(G57,2,2)&lt;"12",S57="Vắng"),"Thi lại",IF(S57="Vắng có phép", "Thi lại",IF(AND((MID(G57,2,2)&lt;"12"),P57&lt;4.5),"Thi lại",IF(AND((MID(G57,2,2)&lt;"18"),P57&lt;4),"Học lại",IF(AND((MID(G57,2,2)&gt;"17"),P57&lt;4),"Thi lại",IF(AND(MID(G57,2,2)&gt;"17",O57=0),"Thi lại",IF(AND((MID(G57,2,2)&lt;"12"),O57=0),"Thi lại",IF(AND((MID(G57,2,2)&lt;"18"),(MID(G57,2,2)&gt;"11"),O57=0),"Học lại","Đạt"))))))))))</f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1:38" ht="19.95" customHeight="1">
      <c r="B58" s="25">
        <v>50</v>
      </c>
      <c r="C58" s="26" t="s">
        <v>412</v>
      </c>
      <c r="D58" s="27" t="s">
        <v>284</v>
      </c>
      <c r="E58" s="28" t="s">
        <v>285</v>
      </c>
      <c r="F58" s="29" t="s">
        <v>413</v>
      </c>
      <c r="G58" s="26" t="s">
        <v>102</v>
      </c>
      <c r="H58" s="30">
        <v>9</v>
      </c>
      <c r="I58" s="30">
        <v>9</v>
      </c>
      <c r="J58" s="30" t="s">
        <v>28</v>
      </c>
      <c r="K58" s="30">
        <v>9</v>
      </c>
      <c r="L58" s="37"/>
      <c r="M58" s="37"/>
      <c r="N58" s="37"/>
      <c r="O58" s="82">
        <v>5</v>
      </c>
      <c r="P58" s="32">
        <f>ROUND(SUMPRODUCT(H58:O58,$H$8:$O$8)/100,1)</f>
        <v>6.2</v>
      </c>
      <c r="Q58" s="33" t="str">
        <f t="shared" si="3"/>
        <v>C</v>
      </c>
      <c r="R58" s="34" t="str">
        <f t="shared" si="4"/>
        <v>Trung bình</v>
      </c>
      <c r="S58" s="35" t="str">
        <f t="shared" si="5"/>
        <v/>
      </c>
      <c r="T58" s="36" t="s">
        <v>415</v>
      </c>
      <c r="U58" s="3"/>
      <c r="V58" s="24"/>
      <c r="W58" s="84" t="str">
        <f>IF(S58="Không đủ ĐKDT","Học lại",IF(S58="Đình chỉ thi","Học lại",IF(AND(MID(G58,2,2)&lt;"12",S58="Vắng"),"Thi lại",IF(S58="Vắng có phép", "Thi lại",IF(AND((MID(G58,2,2)&lt;"12"),P58&lt;4.5),"Thi lại",IF(AND((MID(G58,2,2)&lt;"18"),P58&lt;4),"Học lại",IF(AND((MID(G58,2,2)&gt;"17"),P58&lt;4),"Thi lại",IF(AND(MID(G58,2,2)&gt;"17",O58=0),"Thi lại",IF(AND((MID(G58,2,2)&lt;"12"),O58=0),"Thi lại",IF(AND((MID(G58,2,2)&lt;"18"),(MID(G58,2,2)&gt;"11"),O58=0),"Học lại","Đạt"))))))))))</f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1:38" ht="9" hidden="1" customHeight="1">
      <c r="A59" s="2"/>
      <c r="B59" s="38"/>
      <c r="C59" s="39"/>
      <c r="D59" s="39"/>
      <c r="E59" s="40"/>
      <c r="F59" s="40"/>
      <c r="G59" s="40"/>
      <c r="H59" s="41"/>
      <c r="I59" s="42"/>
      <c r="J59" s="42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3"/>
    </row>
    <row r="60" spans="1:38" ht="16.8" hidden="1">
      <c r="A60" s="2"/>
      <c r="B60" s="149" t="s">
        <v>29</v>
      </c>
      <c r="C60" s="149"/>
      <c r="D60" s="39"/>
      <c r="E60" s="40"/>
      <c r="F60" s="40"/>
      <c r="G60" s="40"/>
      <c r="H60" s="41"/>
      <c r="I60" s="42"/>
      <c r="J60" s="42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3"/>
    </row>
    <row r="61" spans="1:38" ht="16.5" hidden="1" customHeight="1">
      <c r="A61" s="2"/>
      <c r="B61" s="44" t="s">
        <v>30</v>
      </c>
      <c r="C61" s="44"/>
      <c r="D61" s="45">
        <f>+$Z$7</f>
        <v>50</v>
      </c>
      <c r="E61" s="46" t="s">
        <v>31</v>
      </c>
      <c r="F61" s="136" t="s">
        <v>32</v>
      </c>
      <c r="G61" s="136"/>
      <c r="H61" s="136"/>
      <c r="I61" s="136"/>
      <c r="J61" s="136"/>
      <c r="K61" s="136"/>
      <c r="L61" s="136"/>
      <c r="M61" s="136"/>
      <c r="N61" s="136"/>
      <c r="O61" s="47">
        <f>$Z$7 -COUNTIF($S$8:$S$248,"Vắng") -COUNTIF($S$8:$S$248,"Vắng có phép") - COUNTIF($S$8:$S$248,"Đình chỉ thi") - COUNTIF($S$8:$S$248,"Không đủ ĐKDT")</f>
        <v>48</v>
      </c>
      <c r="P61" s="47"/>
      <c r="Q61" s="47"/>
      <c r="R61" s="48"/>
      <c r="S61" s="49" t="s">
        <v>31</v>
      </c>
      <c r="T61" s="48"/>
      <c r="U61" s="3"/>
    </row>
    <row r="62" spans="1:38" ht="16.5" hidden="1" customHeight="1">
      <c r="A62" s="2"/>
      <c r="B62" s="44" t="s">
        <v>33</v>
      </c>
      <c r="C62" s="44"/>
      <c r="D62" s="45">
        <f>+$AK$7</f>
        <v>43</v>
      </c>
      <c r="E62" s="46" t="s">
        <v>31</v>
      </c>
      <c r="F62" s="136" t="s">
        <v>34</v>
      </c>
      <c r="G62" s="136"/>
      <c r="H62" s="136"/>
      <c r="I62" s="136"/>
      <c r="J62" s="136"/>
      <c r="K62" s="136"/>
      <c r="L62" s="136"/>
      <c r="M62" s="136"/>
      <c r="N62" s="136"/>
      <c r="O62" s="50">
        <f>COUNTIF($S$8:$S$124,"Vắng")</f>
        <v>0</v>
      </c>
      <c r="P62" s="50"/>
      <c r="Q62" s="50"/>
      <c r="R62" s="51"/>
      <c r="S62" s="49" t="s">
        <v>31</v>
      </c>
      <c r="T62" s="51"/>
      <c r="U62" s="3"/>
    </row>
    <row r="63" spans="1:38" ht="16.5" hidden="1" customHeight="1">
      <c r="A63" s="2"/>
      <c r="B63" s="44" t="s">
        <v>46</v>
      </c>
      <c r="C63" s="44"/>
      <c r="D63" s="60">
        <f>COUNTIF(W9:W58,"Học lại")</f>
        <v>7</v>
      </c>
      <c r="E63" s="46" t="s">
        <v>31</v>
      </c>
      <c r="F63" s="136" t="s">
        <v>47</v>
      </c>
      <c r="G63" s="136"/>
      <c r="H63" s="136"/>
      <c r="I63" s="136"/>
      <c r="J63" s="136"/>
      <c r="K63" s="136"/>
      <c r="L63" s="136"/>
      <c r="M63" s="136"/>
      <c r="N63" s="136"/>
      <c r="O63" s="47">
        <f>COUNTIF($S$8:$S$124,"Vắng có phép")</f>
        <v>0</v>
      </c>
      <c r="P63" s="47"/>
      <c r="Q63" s="47"/>
      <c r="R63" s="48"/>
      <c r="S63" s="49" t="s">
        <v>31</v>
      </c>
      <c r="T63" s="48"/>
      <c r="U63" s="3"/>
    </row>
    <row r="64" spans="1:38" ht="3" hidden="1" customHeight="1">
      <c r="A64" s="2"/>
      <c r="B64" s="38"/>
      <c r="C64" s="39"/>
      <c r="D64" s="39"/>
      <c r="E64" s="40"/>
      <c r="F64" s="40"/>
      <c r="G64" s="40"/>
      <c r="H64" s="41"/>
      <c r="I64" s="42"/>
      <c r="J64" s="42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3"/>
    </row>
    <row r="65" spans="1:38" hidden="1">
      <c r="B65" s="79" t="s">
        <v>48</v>
      </c>
      <c r="C65" s="79"/>
      <c r="D65" s="80">
        <f>COUNTIF(W9:W58,"Thi lại")</f>
        <v>0</v>
      </c>
      <c r="E65" s="81" t="s">
        <v>31</v>
      </c>
      <c r="F65" s="3"/>
      <c r="G65" s="3"/>
      <c r="H65" s="3"/>
      <c r="I65" s="3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3"/>
    </row>
    <row r="66" spans="1:38" ht="24.6" customHeight="1">
      <c r="B66" s="79"/>
      <c r="C66" s="79"/>
      <c r="D66" s="80"/>
      <c r="E66" s="81"/>
      <c r="F66" s="3"/>
      <c r="G66" s="3"/>
      <c r="H66" s="3"/>
      <c r="I66" s="3"/>
      <c r="J66" s="137" t="s">
        <v>575</v>
      </c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3"/>
    </row>
    <row r="67" spans="1:38" ht="30" customHeight="1">
      <c r="A67" s="52"/>
      <c r="B67" s="134" t="s">
        <v>35</v>
      </c>
      <c r="C67" s="134"/>
      <c r="D67" s="134"/>
      <c r="E67" s="134"/>
      <c r="F67" s="134"/>
      <c r="G67" s="134"/>
      <c r="H67" s="134"/>
      <c r="I67" s="53"/>
      <c r="J67" s="138" t="s">
        <v>51</v>
      </c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3"/>
    </row>
    <row r="68" spans="1:38" ht="4.5" customHeight="1">
      <c r="A68" s="2"/>
      <c r="B68" s="38"/>
      <c r="C68" s="54"/>
      <c r="D68" s="54"/>
      <c r="E68" s="55"/>
      <c r="F68" s="55"/>
      <c r="G68" s="55"/>
      <c r="H68" s="56"/>
      <c r="I68" s="57"/>
      <c r="J68" s="5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34" t="s">
        <v>36</v>
      </c>
      <c r="C69" s="134"/>
      <c r="D69" s="135" t="s">
        <v>37</v>
      </c>
      <c r="E69" s="135"/>
      <c r="F69" s="135"/>
      <c r="G69" s="135"/>
      <c r="H69" s="135"/>
      <c r="I69" s="57"/>
      <c r="J69" s="57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10.8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.75" customHeight="1">
      <c r="A75" s="1"/>
      <c r="B75" s="140" t="s">
        <v>52</v>
      </c>
      <c r="C75" s="140"/>
      <c r="D75" s="140" t="s">
        <v>53</v>
      </c>
      <c r="E75" s="140"/>
      <c r="F75" s="140"/>
      <c r="G75" s="140"/>
      <c r="H75" s="140"/>
      <c r="I75" s="140"/>
      <c r="J75" s="140" t="s">
        <v>54</v>
      </c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3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25.5" customHeight="1">
      <c r="A79" s="1"/>
      <c r="B79" s="134"/>
      <c r="C79" s="134"/>
      <c r="D79" s="134"/>
      <c r="E79" s="134"/>
      <c r="F79" s="134"/>
      <c r="G79" s="134"/>
      <c r="H79" s="134"/>
      <c r="I79" s="53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3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.75" customHeight="1">
      <c r="A80" s="1"/>
      <c r="B80" s="38"/>
      <c r="C80" s="54"/>
      <c r="D80" s="54"/>
      <c r="E80" s="55"/>
      <c r="F80" s="55"/>
      <c r="G80" s="55"/>
      <c r="H80" s="56"/>
      <c r="I80" s="57"/>
      <c r="J80" s="57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5" customHeight="1">
      <c r="A81" s="1"/>
      <c r="B81" s="134"/>
      <c r="C81" s="134"/>
      <c r="D81" s="135"/>
      <c r="E81" s="135"/>
      <c r="F81" s="135"/>
      <c r="G81" s="135"/>
      <c r="H81" s="135"/>
      <c r="I81" s="57"/>
      <c r="J81" s="57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3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3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3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3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5" customHeight="1">
      <c r="A86" s="1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3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" customHeight="1">
      <c r="A88" s="1"/>
      <c r="B88" s="124" t="s">
        <v>38</v>
      </c>
      <c r="C88" s="124"/>
      <c r="D88" s="124"/>
      <c r="E88" s="124"/>
      <c r="F88" s="124"/>
      <c r="G88" s="124"/>
      <c r="H88" s="124"/>
      <c r="I88" s="113"/>
      <c r="J88" s="125" t="s">
        <v>49</v>
      </c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3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114"/>
      <c r="C89" s="115"/>
      <c r="D89" s="115"/>
      <c r="E89" s="116"/>
      <c r="F89" s="116"/>
      <c r="G89" s="116"/>
      <c r="H89" s="117"/>
      <c r="I89" s="118"/>
      <c r="J89" s="118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124" t="s">
        <v>36</v>
      </c>
      <c r="C90" s="124"/>
      <c r="D90" s="127" t="s">
        <v>37</v>
      </c>
      <c r="E90" s="127"/>
      <c r="F90" s="127"/>
      <c r="G90" s="127"/>
      <c r="H90" s="127"/>
      <c r="I90" s="118"/>
      <c r="J90" s="118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</row>
    <row r="93" spans="1:38"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</row>
    <row r="94" spans="1:38"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</row>
    <row r="95" spans="1:38">
      <c r="B95" s="122"/>
      <c r="C95" s="122"/>
      <c r="D95" s="122"/>
      <c r="E95" s="122"/>
      <c r="F95" s="122"/>
      <c r="G95" s="122"/>
      <c r="H95" s="122"/>
      <c r="I95" s="122"/>
      <c r="J95" s="122" t="s">
        <v>50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</row>
  </sheetData>
  <sheetProtection formatCells="0" formatColumns="0" formatRows="0" insertColumns="0" insertRows="0" insertHyperlinks="0" deleteColumns="0" deleteRows="0" sort="0" autoFilter="0" pivotTables="0"/>
  <autoFilter ref="A8:AL58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9:T58">
    <sortCondition ref="B9:B58"/>
  </sortState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62:N62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60:C60"/>
    <mergeCell ref="F61:N61"/>
    <mergeCell ref="C6:C7"/>
    <mergeCell ref="D6:E7"/>
    <mergeCell ref="B81:C81"/>
    <mergeCell ref="D81:H81"/>
    <mergeCell ref="F63:N63"/>
    <mergeCell ref="J65:T65"/>
    <mergeCell ref="J66:T66"/>
    <mergeCell ref="B67:H67"/>
    <mergeCell ref="J67:T67"/>
    <mergeCell ref="B69:C69"/>
    <mergeCell ref="D69:H69"/>
    <mergeCell ref="B75:C75"/>
    <mergeCell ref="D75:I75"/>
    <mergeCell ref="J75:T75"/>
    <mergeCell ref="B79:H79"/>
    <mergeCell ref="J79:T79"/>
    <mergeCell ref="B95:C95"/>
    <mergeCell ref="D95:I95"/>
    <mergeCell ref="J95:T95"/>
    <mergeCell ref="B86:C86"/>
    <mergeCell ref="D86:I86"/>
    <mergeCell ref="J86:T86"/>
    <mergeCell ref="B88:H88"/>
    <mergeCell ref="J88:T88"/>
    <mergeCell ref="B90:C90"/>
    <mergeCell ref="D90:H90"/>
  </mergeCells>
  <conditionalFormatting sqref="H9:O58">
    <cfRule type="cellIs" dxfId="99" priority="20" operator="greaterThan">
      <formula>10</formula>
    </cfRule>
  </conditionalFormatting>
  <conditionalFormatting sqref="O9:O58">
    <cfRule type="cellIs" dxfId="98" priority="14" operator="greaterThan">
      <formula>10</formula>
    </cfRule>
    <cfRule type="cellIs" dxfId="97" priority="15" operator="greaterThan">
      <formula>10</formula>
    </cfRule>
    <cfRule type="cellIs" dxfId="96" priority="16" operator="greaterThan">
      <formula>10</formula>
    </cfRule>
    <cfRule type="cellIs" dxfId="95" priority="17" operator="greaterThan">
      <formula>10</formula>
    </cfRule>
    <cfRule type="cellIs" dxfId="94" priority="18" operator="greaterThan">
      <formula>10</formula>
    </cfRule>
    <cfRule type="cellIs" dxfId="93" priority="19" operator="greaterThan">
      <formula>10</formula>
    </cfRule>
  </conditionalFormatting>
  <conditionalFormatting sqref="H9:K58">
    <cfRule type="cellIs" dxfId="92" priority="12" operator="greaterThan">
      <formula>10</formula>
    </cfRule>
  </conditionalFormatting>
  <conditionalFormatting sqref="C1:C1048576">
    <cfRule type="duplicateValues" dxfId="91" priority="9"/>
  </conditionalFormatting>
  <conditionalFormatting sqref="C66:C75">
    <cfRule type="duplicateValues" dxfId="90" priority="7"/>
  </conditionalFormatting>
  <dataValidations count="1">
    <dataValidation allowBlank="1" showInputMessage="1" showErrorMessage="1" errorTitle="Không xóa dữ liệu" error="Không xóa dữ liệu" prompt="Không xóa dữ liệu" sqref="W9:W58 X2:AL7 D63"/>
  </dataValidations>
  <pageMargins left="0.55118110236220474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2" topLeftCell="A3" activePane="bottomLeft" state="frozen"/>
      <selection activeCell="A6" sqref="A6:XFD6"/>
      <selection pane="bottomLeft" activeCell="Q5" sqref="Q1:R1048576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.3984375" style="1" customWidth="1"/>
    <col min="5" max="5" width="7.296875" style="1" customWidth="1"/>
    <col min="6" max="6" width="9.3984375" style="1" hidden="1" customWidth="1"/>
    <col min="7" max="7" width="12.69921875" style="1" customWidth="1"/>
    <col min="8" max="8" width="5" style="1" customWidth="1"/>
    <col min="9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0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60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63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61</v>
      </c>
      <c r="H4" s="152"/>
      <c r="I4" s="152"/>
      <c r="J4" s="152"/>
      <c r="K4" s="152"/>
      <c r="L4" s="152"/>
      <c r="M4" s="152"/>
      <c r="N4" s="152"/>
      <c r="O4" s="152" t="s">
        <v>62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30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Kế toán tài chính 1</v>
      </c>
      <c r="Y7" s="68" t="str">
        <f>+O3</f>
        <v>Nhóm:  FIA1312</v>
      </c>
      <c r="Z7" s="69">
        <f>+$AI$7+$AK$7+$AG$7</f>
        <v>31</v>
      </c>
      <c r="AA7" s="63">
        <f>COUNTIF($S$8:$S$99,"Khiển trách")</f>
        <v>0</v>
      </c>
      <c r="AB7" s="63">
        <f>COUNTIF($S$8:$S$99,"Cảnh cáo")</f>
        <v>0</v>
      </c>
      <c r="AC7" s="63">
        <f>COUNTIF($S$8:$S$99,"Đình chỉ thi")</f>
        <v>0</v>
      </c>
      <c r="AD7" s="70">
        <f>+($AA$7+$AB$7+$AC$7)/$Z$7*100%</f>
        <v>0</v>
      </c>
      <c r="AE7" s="63">
        <f>SUM(COUNTIF($S$8:$S$97,"Vắng"),COUNTIF($S$8:$S$97,"Vắng có phép"))</f>
        <v>0</v>
      </c>
      <c r="AF7" s="71">
        <f>+$AE$7/$Z$7</f>
        <v>0</v>
      </c>
      <c r="AG7" s="72">
        <f>COUNTIF($W$8:$W$97,"Thi lại")</f>
        <v>0</v>
      </c>
      <c r="AH7" s="71">
        <f>+$AG$7/$Z$7</f>
        <v>0</v>
      </c>
      <c r="AI7" s="72">
        <f>COUNTIF($W$8:$W$98,"Học lại")</f>
        <v>3</v>
      </c>
      <c r="AJ7" s="71">
        <f>+$AI$7/$Z$7</f>
        <v>9.6774193548387094E-2</v>
      </c>
      <c r="AK7" s="63">
        <f>COUNTIF($W$9:$W$98,"Đạt")</f>
        <v>28</v>
      </c>
      <c r="AL7" s="70">
        <f>+$AK$7/$Z$7</f>
        <v>0.90322580645161288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20</v>
      </c>
      <c r="I8" s="9">
        <v>10</v>
      </c>
      <c r="J8" s="83"/>
      <c r="K8" s="9"/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18.75" customHeight="1">
      <c r="B9" s="13">
        <v>1</v>
      </c>
      <c r="C9" s="14" t="s">
        <v>93</v>
      </c>
      <c r="D9" s="15" t="s">
        <v>94</v>
      </c>
      <c r="E9" s="16" t="s">
        <v>95</v>
      </c>
      <c r="F9" s="17" t="s">
        <v>96</v>
      </c>
      <c r="G9" s="14" t="s">
        <v>97</v>
      </c>
      <c r="H9" s="18">
        <v>8.5</v>
      </c>
      <c r="I9" s="18">
        <v>8</v>
      </c>
      <c r="J9" s="18" t="s">
        <v>28</v>
      </c>
      <c r="K9" s="18" t="s">
        <v>28</v>
      </c>
      <c r="L9" s="19"/>
      <c r="M9" s="19"/>
      <c r="N9" s="19"/>
      <c r="O9" s="20">
        <v>8</v>
      </c>
      <c r="P9" s="21">
        <f>ROUND(SUMPRODUCT(H9:O9,$H$8:$O$8)/100,1)</f>
        <v>8.1</v>
      </c>
      <c r="Q9" s="22" t="str">
        <f t="shared" ref="Q9:Q39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B+</v>
      </c>
      <c r="R9" s="22" t="str">
        <f t="shared" ref="R9:R39" si="1">IF($P9&lt;4,"Kém",IF(AND($P9&gt;=4,$P9&lt;=5.4),"Trung bình yếu",IF(AND($P9&gt;=5.5,$P9&lt;=6.9),"Trung bình",IF(AND($P9&gt;=7,$P9&lt;=8.4),"Khá",IF(AND($P9&gt;=8.5,$P9&lt;=10),"Giỏi","")))))</f>
        <v>Khá</v>
      </c>
      <c r="S9" s="35" t="str">
        <f t="shared" ref="S9:S39" si="2">+IF(OR($H9=0,$I9=0,$J9=0,$K9=0),"Không đủ ĐKDT",IF(AND(O9=0,P9&gt;=4),"Không đạt",""))</f>
        <v/>
      </c>
      <c r="T9" s="23" t="s">
        <v>78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.75" customHeight="1">
      <c r="B10" s="25">
        <v>2</v>
      </c>
      <c r="C10" s="26" t="s">
        <v>98</v>
      </c>
      <c r="D10" s="27" t="s">
        <v>99</v>
      </c>
      <c r="E10" s="28" t="s">
        <v>100</v>
      </c>
      <c r="F10" s="29" t="s">
        <v>101</v>
      </c>
      <c r="G10" s="26" t="s">
        <v>102</v>
      </c>
      <c r="H10" s="30">
        <v>8.5</v>
      </c>
      <c r="I10" s="30">
        <v>8</v>
      </c>
      <c r="J10" s="30" t="s">
        <v>28</v>
      </c>
      <c r="K10" s="30" t="s">
        <v>28</v>
      </c>
      <c r="L10" s="31"/>
      <c r="M10" s="31"/>
      <c r="N10" s="31"/>
      <c r="O10" s="82">
        <v>9</v>
      </c>
      <c r="P10" s="32">
        <f>ROUND(SUMPRODUCT(H10:O10,$H$8:$O$8)/100,1)</f>
        <v>8.8000000000000007</v>
      </c>
      <c r="Q10" s="33" t="str">
        <f t="shared" si="0"/>
        <v>A</v>
      </c>
      <c r="R10" s="34" t="str">
        <f t="shared" si="1"/>
        <v>Giỏi</v>
      </c>
      <c r="S10" s="35" t="str">
        <f t="shared" si="2"/>
        <v/>
      </c>
      <c r="T10" s="36" t="s">
        <v>78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18.75" customHeight="1">
      <c r="B11" s="25">
        <v>3</v>
      </c>
      <c r="C11" s="26" t="s">
        <v>103</v>
      </c>
      <c r="D11" s="27" t="s">
        <v>104</v>
      </c>
      <c r="E11" s="28" t="s">
        <v>105</v>
      </c>
      <c r="F11" s="29" t="s">
        <v>106</v>
      </c>
      <c r="G11" s="26" t="s">
        <v>107</v>
      </c>
      <c r="H11" s="30">
        <v>7</v>
      </c>
      <c r="I11" s="30">
        <v>7</v>
      </c>
      <c r="J11" s="30" t="s">
        <v>28</v>
      </c>
      <c r="K11" s="30" t="s">
        <v>28</v>
      </c>
      <c r="L11" s="37"/>
      <c r="M11" s="37"/>
      <c r="N11" s="37"/>
      <c r="O11" s="82">
        <v>9</v>
      </c>
      <c r="P11" s="32">
        <f>ROUND(SUMPRODUCT(H11:O11,$H$8:$O$8)/100,1)</f>
        <v>8.4</v>
      </c>
      <c r="Q11" s="33" t="str">
        <f t="shared" si="0"/>
        <v>B+</v>
      </c>
      <c r="R11" s="34" t="str">
        <f t="shared" si="1"/>
        <v>Khá</v>
      </c>
      <c r="S11" s="35" t="str">
        <f t="shared" si="2"/>
        <v/>
      </c>
      <c r="T11" s="36" t="s">
        <v>78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7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18.75" customHeight="1">
      <c r="B12" s="25">
        <v>4</v>
      </c>
      <c r="C12" s="26" t="s">
        <v>108</v>
      </c>
      <c r="D12" s="27" t="s">
        <v>109</v>
      </c>
      <c r="E12" s="28" t="s">
        <v>110</v>
      </c>
      <c r="F12" s="29" t="s">
        <v>111</v>
      </c>
      <c r="G12" s="26" t="s">
        <v>107</v>
      </c>
      <c r="H12" s="30">
        <v>8</v>
      </c>
      <c r="I12" s="30">
        <v>7</v>
      </c>
      <c r="J12" s="30" t="s">
        <v>28</v>
      </c>
      <c r="K12" s="30" t="s">
        <v>28</v>
      </c>
      <c r="L12" s="37"/>
      <c r="M12" s="37"/>
      <c r="N12" s="37"/>
      <c r="O12" s="82">
        <v>6</v>
      </c>
      <c r="P12" s="32">
        <f>ROUND(SUMPRODUCT(H12:O12,$H$8:$O$8)/100,1)</f>
        <v>6.5</v>
      </c>
      <c r="Q12" s="33" t="str">
        <f t="shared" si="0"/>
        <v>C+</v>
      </c>
      <c r="R12" s="34" t="str">
        <f t="shared" si="1"/>
        <v>Trung bình</v>
      </c>
      <c r="S12" s="35" t="str">
        <f t="shared" si="2"/>
        <v/>
      </c>
      <c r="T12" s="36" t="s">
        <v>78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18.75" customHeight="1">
      <c r="B13" s="25">
        <v>5</v>
      </c>
      <c r="C13" s="26" t="s">
        <v>112</v>
      </c>
      <c r="D13" s="27" t="s">
        <v>113</v>
      </c>
      <c r="E13" s="28" t="s">
        <v>114</v>
      </c>
      <c r="F13" s="29" t="s">
        <v>115</v>
      </c>
      <c r="G13" s="26" t="s">
        <v>116</v>
      </c>
      <c r="H13" s="30">
        <v>0</v>
      </c>
      <c r="I13" s="30">
        <v>0</v>
      </c>
      <c r="J13" s="30" t="s">
        <v>28</v>
      </c>
      <c r="K13" s="30" t="s">
        <v>28</v>
      </c>
      <c r="L13" s="37"/>
      <c r="M13" s="37"/>
      <c r="N13" s="37"/>
      <c r="O13" s="112" t="s">
        <v>569</v>
      </c>
      <c r="P13" s="32">
        <f>ROUND(SUMPRODUCT(H13:O13,$H$8:$O$8)/100,1)</f>
        <v>0</v>
      </c>
      <c r="Q13" s="33" t="str">
        <f t="shared" si="0"/>
        <v>F</v>
      </c>
      <c r="R13" s="34" t="str">
        <f t="shared" si="1"/>
        <v>Kém</v>
      </c>
      <c r="S13" s="35" t="str">
        <f t="shared" si="2"/>
        <v>Không đủ ĐKDT</v>
      </c>
      <c r="T13" s="36" t="s">
        <v>78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Học lại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.75" customHeight="1">
      <c r="B14" s="25">
        <v>6</v>
      </c>
      <c r="C14" s="26" t="s">
        <v>117</v>
      </c>
      <c r="D14" s="27" t="s">
        <v>118</v>
      </c>
      <c r="E14" s="28" t="s">
        <v>119</v>
      </c>
      <c r="F14" s="29" t="s">
        <v>120</v>
      </c>
      <c r="G14" s="26" t="s">
        <v>121</v>
      </c>
      <c r="H14" s="30">
        <v>6.5</v>
      </c>
      <c r="I14" s="30">
        <v>7.5</v>
      </c>
      <c r="J14" s="30" t="s">
        <v>28</v>
      </c>
      <c r="K14" s="30" t="s">
        <v>28</v>
      </c>
      <c r="L14" s="37"/>
      <c r="M14" s="37"/>
      <c r="N14" s="37"/>
      <c r="O14" s="82">
        <v>9</v>
      </c>
      <c r="P14" s="32">
        <f>ROUND(SUMPRODUCT(H14:O14,$H$8:$O$8)/100,1)</f>
        <v>8.4</v>
      </c>
      <c r="Q14" s="33" t="str">
        <f t="shared" si="0"/>
        <v>B+</v>
      </c>
      <c r="R14" s="34" t="str">
        <f t="shared" si="1"/>
        <v>Khá</v>
      </c>
      <c r="S14" s="35" t="str">
        <f t="shared" si="2"/>
        <v/>
      </c>
      <c r="T14" s="36" t="s">
        <v>78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.75" customHeight="1">
      <c r="B15" s="25">
        <v>7</v>
      </c>
      <c r="C15" s="26" t="s">
        <v>122</v>
      </c>
      <c r="D15" s="27" t="s">
        <v>123</v>
      </c>
      <c r="E15" s="28" t="s">
        <v>124</v>
      </c>
      <c r="F15" s="29" t="s">
        <v>125</v>
      </c>
      <c r="G15" s="26" t="s">
        <v>126</v>
      </c>
      <c r="H15" s="30">
        <v>8</v>
      </c>
      <c r="I15" s="30">
        <v>7</v>
      </c>
      <c r="J15" s="30" t="s">
        <v>28</v>
      </c>
      <c r="K15" s="30" t="s">
        <v>28</v>
      </c>
      <c r="L15" s="37"/>
      <c r="M15" s="37"/>
      <c r="N15" s="37"/>
      <c r="O15" s="82">
        <v>7</v>
      </c>
      <c r="P15" s="32">
        <f>ROUND(SUMPRODUCT(H15:O15,$H$8:$O$8)/100,1)</f>
        <v>7.2</v>
      </c>
      <c r="Q15" s="33" t="str">
        <f t="shared" si="0"/>
        <v>B</v>
      </c>
      <c r="R15" s="34" t="str">
        <f t="shared" si="1"/>
        <v>Khá</v>
      </c>
      <c r="S15" s="35" t="str">
        <f t="shared" si="2"/>
        <v/>
      </c>
      <c r="T15" s="36" t="s">
        <v>78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.75" customHeight="1">
      <c r="B16" s="25">
        <v>8</v>
      </c>
      <c r="C16" s="26" t="s">
        <v>127</v>
      </c>
      <c r="D16" s="27" t="s">
        <v>128</v>
      </c>
      <c r="E16" s="28" t="s">
        <v>129</v>
      </c>
      <c r="F16" s="29" t="s">
        <v>130</v>
      </c>
      <c r="G16" s="26" t="s">
        <v>107</v>
      </c>
      <c r="H16" s="30">
        <v>8</v>
      </c>
      <c r="I16" s="30">
        <v>8</v>
      </c>
      <c r="J16" s="30" t="s">
        <v>28</v>
      </c>
      <c r="K16" s="30" t="s">
        <v>28</v>
      </c>
      <c r="L16" s="37"/>
      <c r="M16" s="37"/>
      <c r="N16" s="37"/>
      <c r="O16" s="82">
        <v>7</v>
      </c>
      <c r="P16" s="32">
        <f>ROUND(SUMPRODUCT(H16:O16,$H$8:$O$8)/100,1)</f>
        <v>7.3</v>
      </c>
      <c r="Q16" s="33" t="str">
        <f t="shared" si="0"/>
        <v>B</v>
      </c>
      <c r="R16" s="34" t="str">
        <f t="shared" si="1"/>
        <v>Khá</v>
      </c>
      <c r="S16" s="35" t="str">
        <f t="shared" si="2"/>
        <v/>
      </c>
      <c r="T16" s="36" t="s">
        <v>78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.75" customHeight="1">
      <c r="B17" s="25">
        <v>9</v>
      </c>
      <c r="C17" s="26" t="s">
        <v>131</v>
      </c>
      <c r="D17" s="27" t="s">
        <v>132</v>
      </c>
      <c r="E17" s="28" t="s">
        <v>133</v>
      </c>
      <c r="F17" s="29" t="s">
        <v>134</v>
      </c>
      <c r="G17" s="26" t="s">
        <v>102</v>
      </c>
      <c r="H17" s="30">
        <v>0</v>
      </c>
      <c r="I17" s="30">
        <v>0</v>
      </c>
      <c r="J17" s="30" t="s">
        <v>28</v>
      </c>
      <c r="K17" s="30" t="s">
        <v>28</v>
      </c>
      <c r="L17" s="37"/>
      <c r="M17" s="37"/>
      <c r="N17" s="37"/>
      <c r="O17" s="112" t="s">
        <v>569</v>
      </c>
      <c r="P17" s="32">
        <f>ROUND(SUMPRODUCT(H17:O17,$H$8:$O$8)/100,1)</f>
        <v>0</v>
      </c>
      <c r="Q17" s="33" t="str">
        <f t="shared" si="0"/>
        <v>F</v>
      </c>
      <c r="R17" s="34" t="str">
        <f t="shared" si="1"/>
        <v>Kém</v>
      </c>
      <c r="S17" s="35" t="str">
        <f t="shared" si="2"/>
        <v>Không đủ ĐKDT</v>
      </c>
      <c r="T17" s="36" t="s">
        <v>78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Học lại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.75" customHeight="1">
      <c r="B18" s="25">
        <v>10</v>
      </c>
      <c r="C18" s="26" t="s">
        <v>135</v>
      </c>
      <c r="D18" s="27" t="s">
        <v>123</v>
      </c>
      <c r="E18" s="28" t="s">
        <v>136</v>
      </c>
      <c r="F18" s="29" t="s">
        <v>137</v>
      </c>
      <c r="G18" s="26" t="s">
        <v>102</v>
      </c>
      <c r="H18" s="30">
        <v>8</v>
      </c>
      <c r="I18" s="30">
        <v>8</v>
      </c>
      <c r="J18" s="30" t="s">
        <v>28</v>
      </c>
      <c r="K18" s="30" t="s">
        <v>28</v>
      </c>
      <c r="L18" s="37"/>
      <c r="M18" s="37"/>
      <c r="N18" s="37"/>
      <c r="O18" s="82">
        <v>8</v>
      </c>
      <c r="P18" s="32">
        <f>ROUND(SUMPRODUCT(H18:O18,$H$8:$O$8)/100,1)</f>
        <v>8</v>
      </c>
      <c r="Q18" s="33" t="str">
        <f t="shared" si="0"/>
        <v>B+</v>
      </c>
      <c r="R18" s="34" t="str">
        <f t="shared" si="1"/>
        <v>Khá</v>
      </c>
      <c r="S18" s="35" t="str">
        <f t="shared" si="2"/>
        <v/>
      </c>
      <c r="T18" s="36" t="s">
        <v>78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.75" customHeight="1">
      <c r="B19" s="25">
        <v>11</v>
      </c>
      <c r="C19" s="26" t="s">
        <v>138</v>
      </c>
      <c r="D19" s="27" t="s">
        <v>139</v>
      </c>
      <c r="E19" s="28" t="s">
        <v>140</v>
      </c>
      <c r="F19" s="29" t="s">
        <v>141</v>
      </c>
      <c r="G19" s="26" t="s">
        <v>107</v>
      </c>
      <c r="H19" s="30">
        <v>8</v>
      </c>
      <c r="I19" s="30">
        <v>8</v>
      </c>
      <c r="J19" s="30" t="s">
        <v>28</v>
      </c>
      <c r="K19" s="30" t="s">
        <v>28</v>
      </c>
      <c r="L19" s="37"/>
      <c r="M19" s="37"/>
      <c r="N19" s="37"/>
      <c r="O19" s="82">
        <v>9</v>
      </c>
      <c r="P19" s="32">
        <f>ROUND(SUMPRODUCT(H19:O19,$H$8:$O$8)/100,1)</f>
        <v>8.6999999999999993</v>
      </c>
      <c r="Q19" s="33" t="str">
        <f t="shared" si="0"/>
        <v>A</v>
      </c>
      <c r="R19" s="34" t="str">
        <f t="shared" si="1"/>
        <v>Giỏi</v>
      </c>
      <c r="S19" s="35" t="str">
        <f t="shared" si="2"/>
        <v/>
      </c>
      <c r="T19" s="36" t="s">
        <v>78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.75" customHeight="1">
      <c r="B20" s="25">
        <v>12</v>
      </c>
      <c r="C20" s="26" t="s">
        <v>142</v>
      </c>
      <c r="D20" s="27" t="s">
        <v>123</v>
      </c>
      <c r="E20" s="28" t="s">
        <v>143</v>
      </c>
      <c r="F20" s="29" t="s">
        <v>144</v>
      </c>
      <c r="G20" s="26" t="s">
        <v>126</v>
      </c>
      <c r="H20" s="30">
        <v>7</v>
      </c>
      <c r="I20" s="30">
        <v>8.5</v>
      </c>
      <c r="J20" s="30" t="s">
        <v>28</v>
      </c>
      <c r="K20" s="30" t="s">
        <v>28</v>
      </c>
      <c r="L20" s="37"/>
      <c r="M20" s="37"/>
      <c r="N20" s="37"/>
      <c r="O20" s="82">
        <v>8</v>
      </c>
      <c r="P20" s="32">
        <f>ROUND(SUMPRODUCT(H20:O20,$H$8:$O$8)/100,1)</f>
        <v>7.9</v>
      </c>
      <c r="Q20" s="33" t="str">
        <f t="shared" si="0"/>
        <v>B</v>
      </c>
      <c r="R20" s="34" t="str">
        <f t="shared" si="1"/>
        <v>Khá</v>
      </c>
      <c r="S20" s="35" t="str">
        <f t="shared" si="2"/>
        <v/>
      </c>
      <c r="T20" s="36" t="s">
        <v>78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.75" customHeight="1">
      <c r="B21" s="25">
        <v>13</v>
      </c>
      <c r="C21" s="26" t="s">
        <v>145</v>
      </c>
      <c r="D21" s="27" t="s">
        <v>146</v>
      </c>
      <c r="E21" s="28" t="s">
        <v>147</v>
      </c>
      <c r="F21" s="29" t="s">
        <v>141</v>
      </c>
      <c r="G21" s="26" t="s">
        <v>107</v>
      </c>
      <c r="H21" s="30">
        <v>6</v>
      </c>
      <c r="I21" s="30">
        <v>7</v>
      </c>
      <c r="J21" s="30" t="s">
        <v>28</v>
      </c>
      <c r="K21" s="30" t="s">
        <v>28</v>
      </c>
      <c r="L21" s="37"/>
      <c r="M21" s="37"/>
      <c r="N21" s="37"/>
      <c r="O21" s="82">
        <v>9</v>
      </c>
      <c r="P21" s="32">
        <f>ROUND(SUMPRODUCT(H21:O21,$H$8:$O$8)/100,1)</f>
        <v>8.1999999999999993</v>
      </c>
      <c r="Q21" s="33" t="str">
        <f t="shared" si="0"/>
        <v>B+</v>
      </c>
      <c r="R21" s="34" t="str">
        <f t="shared" si="1"/>
        <v>Khá</v>
      </c>
      <c r="S21" s="35" t="str">
        <f t="shared" si="2"/>
        <v/>
      </c>
      <c r="T21" s="36" t="s">
        <v>78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.75" customHeight="1">
      <c r="B22" s="25">
        <v>14</v>
      </c>
      <c r="C22" s="26" t="s">
        <v>148</v>
      </c>
      <c r="D22" s="27" t="s">
        <v>149</v>
      </c>
      <c r="E22" s="28" t="s">
        <v>150</v>
      </c>
      <c r="F22" s="29" t="s">
        <v>151</v>
      </c>
      <c r="G22" s="26" t="s">
        <v>152</v>
      </c>
      <c r="H22" s="30">
        <v>8.5</v>
      </c>
      <c r="I22" s="30">
        <v>8</v>
      </c>
      <c r="J22" s="30" t="s">
        <v>28</v>
      </c>
      <c r="K22" s="30" t="s">
        <v>28</v>
      </c>
      <c r="L22" s="37"/>
      <c r="M22" s="37"/>
      <c r="N22" s="37"/>
      <c r="O22" s="82">
        <v>7</v>
      </c>
      <c r="P22" s="32">
        <f>ROUND(SUMPRODUCT(H22:O22,$H$8:$O$8)/100,1)</f>
        <v>7.4</v>
      </c>
      <c r="Q22" s="33" t="str">
        <f t="shared" si="0"/>
        <v>B</v>
      </c>
      <c r="R22" s="34" t="str">
        <f t="shared" si="1"/>
        <v>Khá</v>
      </c>
      <c r="S22" s="35" t="str">
        <f t="shared" si="2"/>
        <v/>
      </c>
      <c r="T22" s="36" t="s">
        <v>78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.75" customHeight="1">
      <c r="B23" s="25">
        <v>15</v>
      </c>
      <c r="C23" s="26" t="s">
        <v>153</v>
      </c>
      <c r="D23" s="27" t="s">
        <v>154</v>
      </c>
      <c r="E23" s="28" t="s">
        <v>155</v>
      </c>
      <c r="F23" s="29" t="s">
        <v>156</v>
      </c>
      <c r="G23" s="26" t="s">
        <v>107</v>
      </c>
      <c r="H23" s="30">
        <v>7</v>
      </c>
      <c r="I23" s="30">
        <v>7</v>
      </c>
      <c r="J23" s="30" t="s">
        <v>28</v>
      </c>
      <c r="K23" s="30" t="s">
        <v>28</v>
      </c>
      <c r="L23" s="37"/>
      <c r="M23" s="37"/>
      <c r="N23" s="37"/>
      <c r="O23" s="82">
        <v>9</v>
      </c>
      <c r="P23" s="32">
        <f>ROUND(SUMPRODUCT(H23:O23,$H$8:$O$8)/100,1)</f>
        <v>8.4</v>
      </c>
      <c r="Q23" s="33" t="str">
        <f t="shared" si="0"/>
        <v>B+</v>
      </c>
      <c r="R23" s="34" t="str">
        <f t="shared" si="1"/>
        <v>Khá</v>
      </c>
      <c r="S23" s="35" t="str">
        <f t="shared" si="2"/>
        <v/>
      </c>
      <c r="T23" s="36" t="s">
        <v>78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.75" customHeight="1">
      <c r="B24" s="25">
        <v>16</v>
      </c>
      <c r="C24" s="26" t="s">
        <v>157</v>
      </c>
      <c r="D24" s="27" t="s">
        <v>158</v>
      </c>
      <c r="E24" s="28" t="s">
        <v>159</v>
      </c>
      <c r="F24" s="29" t="s">
        <v>160</v>
      </c>
      <c r="G24" s="26" t="s">
        <v>107</v>
      </c>
      <c r="H24" s="30">
        <v>6.5</v>
      </c>
      <c r="I24" s="30">
        <v>7</v>
      </c>
      <c r="J24" s="30" t="s">
        <v>28</v>
      </c>
      <c r="K24" s="30" t="s">
        <v>28</v>
      </c>
      <c r="L24" s="37"/>
      <c r="M24" s="37"/>
      <c r="N24" s="37"/>
      <c r="O24" s="82">
        <v>7</v>
      </c>
      <c r="P24" s="32">
        <f>ROUND(SUMPRODUCT(H24:O24,$H$8:$O$8)/100,1)</f>
        <v>6.9</v>
      </c>
      <c r="Q24" s="33" t="str">
        <f t="shared" si="0"/>
        <v>C+</v>
      </c>
      <c r="R24" s="34" t="str">
        <f t="shared" si="1"/>
        <v>Trung bình</v>
      </c>
      <c r="S24" s="35" t="str">
        <f t="shared" si="2"/>
        <v/>
      </c>
      <c r="T24" s="36" t="s">
        <v>78</v>
      </c>
      <c r="U24" s="3"/>
      <c r="V24" s="24"/>
      <c r="W24" s="84" t="str">
        <f>IF(S24="Không đủ ĐKDT","Học lại",IF(S24="Đình chỉ thi","Học lại",IF(AND(MID(G24,2,2)&lt;"12",S24="Vắng"),"Thi lại",IF(S24="Vắng có phép", "Thi lại",IF(AND((MID(G24,2,2)&lt;"12"),P24&lt;4.5),"Thi lại",IF(AND((MID(G24,2,2)&lt;"18"),P24&lt;4),"Học lại",IF(AND((MID(G24,2,2)&gt;"17"),P24&lt;4),"Thi lại",IF(AND(MID(G24,2,2)&gt;"17",O24=0),"Thi lại",IF(AND((MID(G24,2,2)&lt;"12"),O24=0),"Thi lại",IF(AND((MID(G24,2,2)&lt;"18"),(MID(G24,2,2)&gt;"11"),O24=0),"Học lại","Đạt"))))))))))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.75" customHeight="1">
      <c r="B25" s="25">
        <v>17</v>
      </c>
      <c r="C25" s="26" t="s">
        <v>161</v>
      </c>
      <c r="D25" s="27" t="s">
        <v>162</v>
      </c>
      <c r="E25" s="28" t="s">
        <v>163</v>
      </c>
      <c r="F25" s="29" t="s">
        <v>164</v>
      </c>
      <c r="G25" s="26" t="s">
        <v>102</v>
      </c>
      <c r="H25" s="30">
        <v>6</v>
      </c>
      <c r="I25" s="30">
        <v>7</v>
      </c>
      <c r="J25" s="30" t="s">
        <v>28</v>
      </c>
      <c r="K25" s="30" t="s">
        <v>28</v>
      </c>
      <c r="L25" s="37"/>
      <c r="M25" s="37"/>
      <c r="N25" s="37"/>
      <c r="O25" s="82">
        <v>4</v>
      </c>
      <c r="P25" s="32">
        <f>ROUND(SUMPRODUCT(H25:O25,$H$8:$O$8)/100,1)</f>
        <v>4.7</v>
      </c>
      <c r="Q25" s="33" t="str">
        <f t="shared" si="0"/>
        <v>D</v>
      </c>
      <c r="R25" s="34" t="str">
        <f t="shared" si="1"/>
        <v>Trung bình yếu</v>
      </c>
      <c r="S25" s="35" t="str">
        <f t="shared" si="2"/>
        <v/>
      </c>
      <c r="T25" s="36" t="s">
        <v>78</v>
      </c>
      <c r="U25" s="3"/>
      <c r="V25" s="24"/>
      <c r="W25" s="84" t="str">
        <f>IF(S25="Không đủ ĐKDT","Học lại",IF(S25="Đình chỉ thi","Học lại",IF(AND(MID(G25,2,2)&lt;"12",S25="Vắng"),"Thi lại",IF(S25="Vắng có phép", "Thi lại",IF(AND((MID(G25,2,2)&lt;"12"),P25&lt;4.5),"Thi lại",IF(AND((MID(G25,2,2)&lt;"18"),P25&lt;4),"Học lại",IF(AND((MID(G25,2,2)&gt;"17"),P25&lt;4),"Thi lại",IF(AND(MID(G25,2,2)&gt;"17",O25=0),"Thi lại",IF(AND((MID(G25,2,2)&lt;"12"),O25=0),"Thi lại",IF(AND((MID(G25,2,2)&lt;"18"),(MID(G25,2,2)&gt;"11"),O25=0),"Học lại","Đạt"))))))))))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.75" customHeight="1">
      <c r="B26" s="25">
        <v>18</v>
      </c>
      <c r="C26" s="26" t="s">
        <v>165</v>
      </c>
      <c r="D26" s="27" t="s">
        <v>166</v>
      </c>
      <c r="E26" s="28" t="s">
        <v>167</v>
      </c>
      <c r="F26" s="29" t="s">
        <v>115</v>
      </c>
      <c r="G26" s="26" t="s">
        <v>121</v>
      </c>
      <c r="H26" s="30">
        <v>7.5</v>
      </c>
      <c r="I26" s="30">
        <v>8</v>
      </c>
      <c r="J26" s="30" t="s">
        <v>28</v>
      </c>
      <c r="K26" s="30" t="s">
        <v>28</v>
      </c>
      <c r="L26" s="37"/>
      <c r="M26" s="37"/>
      <c r="N26" s="37"/>
      <c r="O26" s="82">
        <v>8</v>
      </c>
      <c r="P26" s="32">
        <f>ROUND(SUMPRODUCT(H26:O26,$H$8:$O$8)/100,1)</f>
        <v>7.9</v>
      </c>
      <c r="Q26" s="33" t="str">
        <f t="shared" si="0"/>
        <v>B</v>
      </c>
      <c r="R26" s="34" t="str">
        <f t="shared" si="1"/>
        <v>Khá</v>
      </c>
      <c r="S26" s="35" t="str">
        <f t="shared" si="2"/>
        <v/>
      </c>
      <c r="T26" s="36" t="s">
        <v>78</v>
      </c>
      <c r="U26" s="3"/>
      <c r="V26" s="24"/>
      <c r="W26" s="84" t="str">
        <f>IF(S26="Không đủ ĐKDT","Học lại",IF(S26="Đình chỉ thi","Học lại",IF(AND(MID(G26,2,2)&lt;"12",S26="Vắng"),"Thi lại",IF(S26="Vắng có phép", "Thi lại",IF(AND((MID(G26,2,2)&lt;"12"),P26&lt;4.5),"Thi lại",IF(AND((MID(G26,2,2)&lt;"18"),P26&lt;4),"Học lại",IF(AND((MID(G26,2,2)&gt;"17"),P26&lt;4),"Thi lại",IF(AND(MID(G26,2,2)&gt;"17",O26=0),"Thi lại",IF(AND((MID(G26,2,2)&lt;"12"),O26=0),"Thi lại",IF(AND((MID(G26,2,2)&lt;"18"),(MID(G26,2,2)&gt;"11"),O26=0),"Học lại","Đạt"))))))))))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.75" customHeight="1">
      <c r="B27" s="25">
        <v>19</v>
      </c>
      <c r="C27" s="26" t="s">
        <v>168</v>
      </c>
      <c r="D27" s="27" t="s">
        <v>169</v>
      </c>
      <c r="E27" s="28" t="s">
        <v>170</v>
      </c>
      <c r="F27" s="29" t="s">
        <v>171</v>
      </c>
      <c r="G27" s="26" t="s">
        <v>107</v>
      </c>
      <c r="H27" s="30">
        <v>6.5</v>
      </c>
      <c r="I27" s="30">
        <v>7</v>
      </c>
      <c r="J27" s="30" t="s">
        <v>28</v>
      </c>
      <c r="K27" s="30" t="s">
        <v>28</v>
      </c>
      <c r="L27" s="37"/>
      <c r="M27" s="37"/>
      <c r="N27" s="37"/>
      <c r="O27" s="82">
        <v>8</v>
      </c>
      <c r="P27" s="32">
        <f>ROUND(SUMPRODUCT(H27:O27,$H$8:$O$8)/100,1)</f>
        <v>7.6</v>
      </c>
      <c r="Q27" s="33" t="str">
        <f t="shared" si="0"/>
        <v>B</v>
      </c>
      <c r="R27" s="34" t="str">
        <f t="shared" si="1"/>
        <v>Khá</v>
      </c>
      <c r="S27" s="35" t="str">
        <f t="shared" si="2"/>
        <v/>
      </c>
      <c r="T27" s="36" t="s">
        <v>78</v>
      </c>
      <c r="U27" s="3"/>
      <c r="V27" s="24"/>
      <c r="W27" s="84" t="str">
        <f>IF(S27="Không đủ ĐKDT","Học lại",IF(S27="Đình chỉ thi","Học lại",IF(AND(MID(G27,2,2)&lt;"12",S27="Vắng"),"Thi lại",IF(S27="Vắng có phép", "Thi lại",IF(AND((MID(G27,2,2)&lt;"12"),P27&lt;4.5),"Thi lại",IF(AND((MID(G27,2,2)&lt;"18"),P27&lt;4),"Học lại",IF(AND((MID(G27,2,2)&gt;"17"),P27&lt;4),"Thi lại",IF(AND(MID(G27,2,2)&gt;"17",O27=0),"Thi lại",IF(AND((MID(G27,2,2)&lt;"12"),O27=0),"Thi lại",IF(AND((MID(G27,2,2)&lt;"18"),(MID(G27,2,2)&gt;"11"),O27=0),"Học lại","Đạt"))))))))))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.75" customHeight="1">
      <c r="B28" s="25">
        <v>20</v>
      </c>
      <c r="C28" s="26" t="s">
        <v>172</v>
      </c>
      <c r="D28" s="27" t="s">
        <v>173</v>
      </c>
      <c r="E28" s="28" t="s">
        <v>174</v>
      </c>
      <c r="F28" s="29" t="s">
        <v>175</v>
      </c>
      <c r="G28" s="26" t="s">
        <v>102</v>
      </c>
      <c r="H28" s="30">
        <v>9.5</v>
      </c>
      <c r="I28" s="30">
        <v>8</v>
      </c>
      <c r="J28" s="30" t="s">
        <v>28</v>
      </c>
      <c r="K28" s="30" t="s">
        <v>28</v>
      </c>
      <c r="L28" s="37"/>
      <c r="M28" s="37"/>
      <c r="N28" s="37"/>
      <c r="O28" s="82">
        <v>8</v>
      </c>
      <c r="P28" s="32">
        <f>ROUND(SUMPRODUCT(H28:O28,$H$8:$O$8)/100,1)</f>
        <v>8.3000000000000007</v>
      </c>
      <c r="Q28" s="33" t="str">
        <f t="shared" si="0"/>
        <v>B+</v>
      </c>
      <c r="R28" s="34" t="str">
        <f t="shared" si="1"/>
        <v>Khá</v>
      </c>
      <c r="S28" s="35" t="str">
        <f t="shared" si="2"/>
        <v/>
      </c>
      <c r="T28" s="36" t="s">
        <v>78</v>
      </c>
      <c r="U28" s="3"/>
      <c r="V28" s="24"/>
      <c r="W28" s="84" t="str">
        <f>IF(S28="Không đủ ĐKDT","Học lại",IF(S28="Đình chỉ thi","Học lại",IF(AND(MID(G28,2,2)&lt;"12",S28="Vắng"),"Thi lại",IF(S28="Vắng có phép", "Thi lại",IF(AND((MID(G28,2,2)&lt;"12"),P28&lt;4.5),"Thi lại",IF(AND((MID(G28,2,2)&lt;"18"),P28&lt;4),"Học lại",IF(AND((MID(G28,2,2)&gt;"17"),P28&lt;4),"Thi lại",IF(AND(MID(G28,2,2)&gt;"17",O28=0),"Thi lại",IF(AND((MID(G28,2,2)&lt;"12"),O28=0),"Thi lại",IF(AND((MID(G28,2,2)&lt;"18"),(MID(G28,2,2)&gt;"11"),O28=0),"Học lại","Đạt"))))))))))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.75" customHeight="1">
      <c r="B29" s="25">
        <v>21</v>
      </c>
      <c r="C29" s="26" t="s">
        <v>176</v>
      </c>
      <c r="D29" s="27" t="s">
        <v>123</v>
      </c>
      <c r="E29" s="28" t="s">
        <v>174</v>
      </c>
      <c r="F29" s="29" t="s">
        <v>177</v>
      </c>
      <c r="G29" s="26" t="s">
        <v>121</v>
      </c>
      <c r="H29" s="30">
        <v>8</v>
      </c>
      <c r="I29" s="30">
        <v>8.5</v>
      </c>
      <c r="J29" s="30" t="s">
        <v>28</v>
      </c>
      <c r="K29" s="30" t="s">
        <v>28</v>
      </c>
      <c r="L29" s="37"/>
      <c r="M29" s="37"/>
      <c r="N29" s="37"/>
      <c r="O29" s="82">
        <v>8</v>
      </c>
      <c r="P29" s="32">
        <f>ROUND(SUMPRODUCT(H29:O29,$H$8:$O$8)/100,1)</f>
        <v>8.1</v>
      </c>
      <c r="Q29" s="33" t="str">
        <f t="shared" si="0"/>
        <v>B+</v>
      </c>
      <c r="R29" s="34" t="str">
        <f t="shared" si="1"/>
        <v>Khá</v>
      </c>
      <c r="S29" s="35" t="str">
        <f t="shared" si="2"/>
        <v/>
      </c>
      <c r="T29" s="36" t="s">
        <v>78</v>
      </c>
      <c r="U29" s="3"/>
      <c r="V29" s="24"/>
      <c r="W29" s="84" t="str">
        <f>IF(S29="Không đủ ĐKDT","Học lại",IF(S29="Đình chỉ thi","Học lại",IF(AND(MID(G29,2,2)&lt;"12",S29="Vắng"),"Thi lại",IF(S29="Vắng có phép", "Thi lại",IF(AND((MID(G29,2,2)&lt;"12"),P29&lt;4.5),"Thi lại",IF(AND((MID(G29,2,2)&lt;"18"),P29&lt;4),"Học lại",IF(AND((MID(G29,2,2)&gt;"17"),P29&lt;4),"Thi lại",IF(AND(MID(G29,2,2)&gt;"17",O29=0),"Thi lại",IF(AND((MID(G29,2,2)&lt;"12"),O29=0),"Thi lại",IF(AND((MID(G29,2,2)&lt;"18"),(MID(G29,2,2)&gt;"11"),O29=0),"Học lại","Đạt"))))))))))</f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.75" customHeight="1">
      <c r="B30" s="25">
        <v>22</v>
      </c>
      <c r="C30" s="26" t="s">
        <v>178</v>
      </c>
      <c r="D30" s="27" t="s">
        <v>179</v>
      </c>
      <c r="E30" s="28" t="s">
        <v>174</v>
      </c>
      <c r="F30" s="29" t="s">
        <v>180</v>
      </c>
      <c r="G30" s="26" t="s">
        <v>181</v>
      </c>
      <c r="H30" s="30">
        <v>6.5</v>
      </c>
      <c r="I30" s="30">
        <v>7</v>
      </c>
      <c r="J30" s="30" t="s">
        <v>28</v>
      </c>
      <c r="K30" s="30" t="s">
        <v>28</v>
      </c>
      <c r="L30" s="37"/>
      <c r="M30" s="37"/>
      <c r="N30" s="37"/>
      <c r="O30" s="82">
        <v>2</v>
      </c>
      <c r="P30" s="32">
        <f>ROUND(SUMPRODUCT(H30:O30,$H$8:$O$8)/100,1)</f>
        <v>3.4</v>
      </c>
      <c r="Q30" s="33" t="str">
        <f t="shared" si="0"/>
        <v>F</v>
      </c>
      <c r="R30" s="34" t="str">
        <f t="shared" si="1"/>
        <v>Kém</v>
      </c>
      <c r="S30" s="35" t="str">
        <f t="shared" si="2"/>
        <v/>
      </c>
      <c r="T30" s="36" t="s">
        <v>78</v>
      </c>
      <c r="U30" s="3"/>
      <c r="V30" s="24"/>
      <c r="W30" s="84" t="str">
        <f>IF(S30="Không đủ ĐKDT","Học lại",IF(S30="Đình chỉ thi","Học lại",IF(AND(MID(G30,2,2)&lt;"12",S30="Vắng"),"Thi lại",IF(S30="Vắng có phép", "Thi lại",IF(AND((MID(G30,2,2)&lt;"12"),P30&lt;4.5),"Thi lại",IF(AND((MID(G30,2,2)&lt;"18"),P30&lt;4),"Học lại",IF(AND((MID(G30,2,2)&gt;"17"),P30&lt;4),"Thi lại",IF(AND(MID(G30,2,2)&gt;"17",O30=0),"Thi lại",IF(AND((MID(G30,2,2)&lt;"12"),O30=0),"Thi lại",IF(AND((MID(G30,2,2)&lt;"18"),(MID(G30,2,2)&gt;"11"),O30=0),"Học lại","Đạt"))))))))))</f>
        <v>Học lại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.75" customHeight="1">
      <c r="B31" s="25">
        <v>23</v>
      </c>
      <c r="C31" s="26" t="s">
        <v>182</v>
      </c>
      <c r="D31" s="27" t="s">
        <v>104</v>
      </c>
      <c r="E31" s="28" t="s">
        <v>174</v>
      </c>
      <c r="F31" s="29" t="s">
        <v>183</v>
      </c>
      <c r="G31" s="26" t="s">
        <v>107</v>
      </c>
      <c r="H31" s="30">
        <v>7</v>
      </c>
      <c r="I31" s="30">
        <v>7</v>
      </c>
      <c r="J31" s="30" t="s">
        <v>28</v>
      </c>
      <c r="K31" s="30" t="s">
        <v>28</v>
      </c>
      <c r="L31" s="37"/>
      <c r="M31" s="37"/>
      <c r="N31" s="37"/>
      <c r="O31" s="82">
        <v>7</v>
      </c>
      <c r="P31" s="32">
        <f>ROUND(SUMPRODUCT(H31:O31,$H$8:$O$8)/100,1)</f>
        <v>7</v>
      </c>
      <c r="Q31" s="33" t="str">
        <f t="shared" si="0"/>
        <v>B</v>
      </c>
      <c r="R31" s="34" t="str">
        <f t="shared" si="1"/>
        <v>Khá</v>
      </c>
      <c r="S31" s="35" t="str">
        <f t="shared" si="2"/>
        <v/>
      </c>
      <c r="T31" s="36" t="s">
        <v>78</v>
      </c>
      <c r="U31" s="3"/>
      <c r="V31" s="24"/>
      <c r="W31" s="84" t="str">
        <f>IF(S31="Không đủ ĐKDT","Học lại",IF(S31="Đình chỉ thi","Học lại",IF(AND(MID(G31,2,2)&lt;"12",S31="Vắng"),"Thi lại",IF(S31="Vắng có phép", "Thi lại",IF(AND((MID(G31,2,2)&lt;"12"),P31&lt;4.5),"Thi lại",IF(AND((MID(G31,2,2)&lt;"18"),P31&lt;4),"Học lại",IF(AND((MID(G31,2,2)&gt;"17"),P31&lt;4),"Thi lại",IF(AND(MID(G31,2,2)&gt;"17",O31=0),"Thi lại",IF(AND((MID(G31,2,2)&lt;"12"),O31=0),"Thi lại",IF(AND((MID(G31,2,2)&lt;"18"),(MID(G31,2,2)&gt;"11"),O31=0),"Học lại","Đạt"))))))))))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.75" customHeight="1">
      <c r="B32" s="25">
        <v>24</v>
      </c>
      <c r="C32" s="26" t="s">
        <v>184</v>
      </c>
      <c r="D32" s="27" t="s">
        <v>185</v>
      </c>
      <c r="E32" s="28" t="s">
        <v>186</v>
      </c>
      <c r="F32" s="29" t="s">
        <v>187</v>
      </c>
      <c r="G32" s="26" t="s">
        <v>121</v>
      </c>
      <c r="H32" s="30">
        <v>8</v>
      </c>
      <c r="I32" s="30">
        <v>8</v>
      </c>
      <c r="J32" s="30" t="s">
        <v>28</v>
      </c>
      <c r="K32" s="30" t="s">
        <v>28</v>
      </c>
      <c r="L32" s="37"/>
      <c r="M32" s="37"/>
      <c r="N32" s="37"/>
      <c r="O32" s="82">
        <v>7</v>
      </c>
      <c r="P32" s="32">
        <f>ROUND(SUMPRODUCT(H32:O32,$H$8:$O$8)/100,1)</f>
        <v>7.3</v>
      </c>
      <c r="Q32" s="33" t="str">
        <f t="shared" si="0"/>
        <v>B</v>
      </c>
      <c r="R32" s="34" t="str">
        <f t="shared" si="1"/>
        <v>Khá</v>
      </c>
      <c r="S32" s="35" t="str">
        <f t="shared" si="2"/>
        <v/>
      </c>
      <c r="T32" s="36" t="s">
        <v>78</v>
      </c>
      <c r="U32" s="3"/>
      <c r="V32" s="24"/>
      <c r="W32" s="84" t="str">
        <f>IF(S32="Không đủ ĐKDT","Học lại",IF(S32="Đình chỉ thi","Học lại",IF(AND(MID(G32,2,2)&lt;"12",S32="Vắng"),"Thi lại",IF(S32="Vắng có phép", "Thi lại",IF(AND((MID(G32,2,2)&lt;"12"),P32&lt;4.5),"Thi lại",IF(AND((MID(G32,2,2)&lt;"18"),P32&lt;4),"Học lại",IF(AND((MID(G32,2,2)&gt;"17"),P32&lt;4),"Thi lại",IF(AND(MID(G32,2,2)&gt;"17",O32=0),"Thi lại",IF(AND((MID(G32,2,2)&lt;"12"),O32=0),"Thi lại",IF(AND((MID(G32,2,2)&lt;"18"),(MID(G32,2,2)&gt;"11"),O32=0),"Học lại","Đạt"))))))))))</f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1:38" ht="18.75" customHeight="1">
      <c r="B33" s="25">
        <v>25</v>
      </c>
      <c r="C33" s="26" t="s">
        <v>188</v>
      </c>
      <c r="D33" s="27" t="s">
        <v>123</v>
      </c>
      <c r="E33" s="28" t="s">
        <v>189</v>
      </c>
      <c r="F33" s="29" t="s">
        <v>190</v>
      </c>
      <c r="G33" s="26" t="s">
        <v>107</v>
      </c>
      <c r="H33" s="30">
        <v>8</v>
      </c>
      <c r="I33" s="30">
        <v>8.5</v>
      </c>
      <c r="J33" s="30" t="s">
        <v>28</v>
      </c>
      <c r="K33" s="30" t="s">
        <v>28</v>
      </c>
      <c r="L33" s="37"/>
      <c r="M33" s="37"/>
      <c r="N33" s="37"/>
      <c r="O33" s="82">
        <v>8</v>
      </c>
      <c r="P33" s="32">
        <f>ROUND(SUMPRODUCT(H33:O33,$H$8:$O$8)/100,1)</f>
        <v>8.1</v>
      </c>
      <c r="Q33" s="33" t="str">
        <f t="shared" si="0"/>
        <v>B+</v>
      </c>
      <c r="R33" s="34" t="str">
        <f t="shared" si="1"/>
        <v>Khá</v>
      </c>
      <c r="S33" s="35" t="str">
        <f t="shared" si="2"/>
        <v/>
      </c>
      <c r="T33" s="36" t="s">
        <v>78</v>
      </c>
      <c r="U33" s="3"/>
      <c r="V33" s="24"/>
      <c r="W33" s="84" t="str">
        <f>IF(S33="Không đủ ĐKDT","Học lại",IF(S33="Đình chỉ thi","Học lại",IF(AND(MID(G33,2,2)&lt;"12",S33="Vắng"),"Thi lại",IF(S33="Vắng có phép", "Thi lại",IF(AND((MID(G33,2,2)&lt;"12"),P33&lt;4.5),"Thi lại",IF(AND((MID(G33,2,2)&lt;"18"),P33&lt;4),"Học lại",IF(AND((MID(G33,2,2)&gt;"17"),P33&lt;4),"Thi lại",IF(AND(MID(G33,2,2)&gt;"17",O33=0),"Thi lại",IF(AND((MID(G33,2,2)&lt;"12"),O33=0),"Thi lại",IF(AND((MID(G33,2,2)&lt;"18"),(MID(G33,2,2)&gt;"11"),O33=0),"Học lại","Đạt"))))))))))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1:38" ht="18.75" customHeight="1">
      <c r="B34" s="25">
        <v>26</v>
      </c>
      <c r="C34" s="26" t="s">
        <v>191</v>
      </c>
      <c r="D34" s="27" t="s">
        <v>192</v>
      </c>
      <c r="E34" s="28" t="s">
        <v>189</v>
      </c>
      <c r="F34" s="29" t="s">
        <v>193</v>
      </c>
      <c r="G34" s="26" t="s">
        <v>107</v>
      </c>
      <c r="H34" s="30">
        <v>6.5</v>
      </c>
      <c r="I34" s="30">
        <v>8</v>
      </c>
      <c r="J34" s="30" t="s">
        <v>28</v>
      </c>
      <c r="K34" s="30" t="s">
        <v>28</v>
      </c>
      <c r="L34" s="37"/>
      <c r="M34" s="37"/>
      <c r="N34" s="37"/>
      <c r="O34" s="82">
        <v>8</v>
      </c>
      <c r="P34" s="32">
        <f>ROUND(SUMPRODUCT(H34:O34,$H$8:$O$8)/100,1)</f>
        <v>7.7</v>
      </c>
      <c r="Q34" s="33" t="str">
        <f t="shared" si="0"/>
        <v>B</v>
      </c>
      <c r="R34" s="34" t="str">
        <f t="shared" si="1"/>
        <v>Khá</v>
      </c>
      <c r="S34" s="35" t="str">
        <f t="shared" si="2"/>
        <v/>
      </c>
      <c r="T34" s="36" t="s">
        <v>78</v>
      </c>
      <c r="U34" s="3"/>
      <c r="V34" s="24"/>
      <c r="W34" s="84" t="str">
        <f>IF(S34="Không đủ ĐKDT","Học lại",IF(S34="Đình chỉ thi","Học lại",IF(AND(MID(G34,2,2)&lt;"12",S34="Vắng"),"Thi lại",IF(S34="Vắng có phép", "Thi lại",IF(AND((MID(G34,2,2)&lt;"12"),P34&lt;4.5),"Thi lại",IF(AND((MID(G34,2,2)&lt;"18"),P34&lt;4),"Học lại",IF(AND((MID(G34,2,2)&gt;"17"),P34&lt;4),"Thi lại",IF(AND(MID(G34,2,2)&gt;"17",O34=0),"Thi lại",IF(AND((MID(G34,2,2)&lt;"12"),O34=0),"Thi lại",IF(AND((MID(G34,2,2)&lt;"18"),(MID(G34,2,2)&gt;"11"),O34=0),"Học lại","Đạt"))))))))))</f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1:38" ht="18.75" customHeight="1">
      <c r="B35" s="25">
        <v>27</v>
      </c>
      <c r="C35" s="26" t="s">
        <v>194</v>
      </c>
      <c r="D35" s="27" t="s">
        <v>195</v>
      </c>
      <c r="E35" s="28" t="s">
        <v>189</v>
      </c>
      <c r="F35" s="29" t="s">
        <v>144</v>
      </c>
      <c r="G35" s="26" t="s">
        <v>102</v>
      </c>
      <c r="H35" s="30">
        <v>9.5</v>
      </c>
      <c r="I35" s="30">
        <v>8</v>
      </c>
      <c r="J35" s="30" t="s">
        <v>28</v>
      </c>
      <c r="K35" s="30" t="s">
        <v>28</v>
      </c>
      <c r="L35" s="37"/>
      <c r="M35" s="37"/>
      <c r="N35" s="37"/>
      <c r="O35" s="82">
        <v>8</v>
      </c>
      <c r="P35" s="32">
        <f>ROUND(SUMPRODUCT(H35:O35,$H$8:$O$8)/100,1)</f>
        <v>8.3000000000000007</v>
      </c>
      <c r="Q35" s="33" t="str">
        <f t="shared" si="0"/>
        <v>B+</v>
      </c>
      <c r="R35" s="34" t="str">
        <f t="shared" si="1"/>
        <v>Khá</v>
      </c>
      <c r="S35" s="35" t="str">
        <f t="shared" si="2"/>
        <v/>
      </c>
      <c r="T35" s="36" t="s">
        <v>78</v>
      </c>
      <c r="U35" s="3"/>
      <c r="V35" s="24"/>
      <c r="W35" s="84" t="str">
        <f>IF(S35="Không đủ ĐKDT","Học lại",IF(S35="Đình chỉ thi","Học lại",IF(AND(MID(G35,2,2)&lt;"12",S35="Vắng"),"Thi lại",IF(S35="Vắng có phép", "Thi lại",IF(AND((MID(G35,2,2)&lt;"12"),P35&lt;4.5),"Thi lại",IF(AND((MID(G35,2,2)&lt;"18"),P35&lt;4),"Học lại",IF(AND((MID(G35,2,2)&gt;"17"),P35&lt;4),"Thi lại",IF(AND(MID(G35,2,2)&gt;"17",O35=0),"Thi lại",IF(AND((MID(G35,2,2)&lt;"12"),O35=0),"Thi lại",IF(AND((MID(G35,2,2)&lt;"18"),(MID(G35,2,2)&gt;"11"),O35=0),"Học lại","Đạt"))))))))))</f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1:38" ht="18.75" customHeight="1">
      <c r="B36" s="25">
        <v>28</v>
      </c>
      <c r="C36" s="26" t="s">
        <v>196</v>
      </c>
      <c r="D36" s="27" t="s">
        <v>197</v>
      </c>
      <c r="E36" s="28" t="s">
        <v>198</v>
      </c>
      <c r="F36" s="29" t="s">
        <v>199</v>
      </c>
      <c r="G36" s="26" t="s">
        <v>200</v>
      </c>
      <c r="H36" s="30">
        <v>6</v>
      </c>
      <c r="I36" s="30">
        <v>8</v>
      </c>
      <c r="J36" s="30" t="s">
        <v>28</v>
      </c>
      <c r="K36" s="30" t="s">
        <v>28</v>
      </c>
      <c r="L36" s="37"/>
      <c r="M36" s="37"/>
      <c r="N36" s="37"/>
      <c r="O36" s="82">
        <v>9</v>
      </c>
      <c r="P36" s="32">
        <f>ROUND(SUMPRODUCT(H36:O36,$H$8:$O$8)/100,1)</f>
        <v>8.3000000000000007</v>
      </c>
      <c r="Q36" s="33" t="str">
        <f t="shared" si="0"/>
        <v>B+</v>
      </c>
      <c r="R36" s="34" t="str">
        <f t="shared" si="1"/>
        <v>Khá</v>
      </c>
      <c r="S36" s="35" t="str">
        <f t="shared" si="2"/>
        <v/>
      </c>
      <c r="T36" s="36" t="s">
        <v>78</v>
      </c>
      <c r="U36" s="3"/>
      <c r="V36" s="24"/>
      <c r="W36" s="84" t="str">
        <f>IF(S36="Không đủ ĐKDT","Học lại",IF(S36="Đình chỉ thi","Học lại",IF(AND(MID(G36,2,2)&lt;"12",S36="Vắng"),"Thi lại",IF(S36="Vắng có phép", "Thi lại",IF(AND((MID(G36,2,2)&lt;"12"),P36&lt;4.5),"Thi lại",IF(AND((MID(G36,2,2)&lt;"18"),P36&lt;4),"Học lại",IF(AND((MID(G36,2,2)&gt;"17"),P36&lt;4),"Thi lại",IF(AND(MID(G36,2,2)&gt;"17",O36=0),"Thi lại",IF(AND((MID(G36,2,2)&lt;"12"),O36=0),"Thi lại",IF(AND((MID(G36,2,2)&lt;"18"),(MID(G36,2,2)&gt;"11"),O36=0),"Học lại","Đạt"))))))))))</f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1:38" ht="18.75" customHeight="1">
      <c r="B37" s="25">
        <v>29</v>
      </c>
      <c r="C37" s="26" t="s">
        <v>201</v>
      </c>
      <c r="D37" s="27" t="s">
        <v>123</v>
      </c>
      <c r="E37" s="28" t="s">
        <v>202</v>
      </c>
      <c r="F37" s="29" t="s">
        <v>203</v>
      </c>
      <c r="G37" s="26" t="s">
        <v>121</v>
      </c>
      <c r="H37" s="30">
        <v>8</v>
      </c>
      <c r="I37" s="30">
        <v>8</v>
      </c>
      <c r="J37" s="30" t="s">
        <v>28</v>
      </c>
      <c r="K37" s="30" t="s">
        <v>28</v>
      </c>
      <c r="L37" s="37"/>
      <c r="M37" s="37"/>
      <c r="N37" s="37"/>
      <c r="O37" s="82">
        <v>8</v>
      </c>
      <c r="P37" s="32">
        <f>ROUND(SUMPRODUCT(H37:O37,$H$8:$O$8)/100,1)</f>
        <v>8</v>
      </c>
      <c r="Q37" s="33" t="str">
        <f t="shared" si="0"/>
        <v>B+</v>
      </c>
      <c r="R37" s="34" t="str">
        <f t="shared" si="1"/>
        <v>Khá</v>
      </c>
      <c r="S37" s="35" t="str">
        <f t="shared" si="2"/>
        <v/>
      </c>
      <c r="T37" s="36" t="s">
        <v>78</v>
      </c>
      <c r="U37" s="3"/>
      <c r="V37" s="24"/>
      <c r="W37" s="84" t="str">
        <f>IF(S37="Không đủ ĐKDT","Học lại",IF(S37="Đình chỉ thi","Học lại",IF(AND(MID(G37,2,2)&lt;"12",S37="Vắng"),"Thi lại",IF(S37="Vắng có phép", "Thi lại",IF(AND((MID(G37,2,2)&lt;"12"),P37&lt;4.5),"Thi lại",IF(AND((MID(G37,2,2)&lt;"18"),P37&lt;4),"Học lại",IF(AND((MID(G37,2,2)&gt;"17"),P37&lt;4),"Thi lại",IF(AND(MID(G37,2,2)&gt;"17",O37=0),"Thi lại",IF(AND((MID(G37,2,2)&lt;"12"),O37=0),"Thi lại",IF(AND((MID(G37,2,2)&lt;"18"),(MID(G37,2,2)&gt;"11"),O37=0),"Học lại","Đạt"))))))))))</f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1:38" ht="18.75" customHeight="1">
      <c r="B38" s="25">
        <v>30</v>
      </c>
      <c r="C38" s="26" t="s">
        <v>204</v>
      </c>
      <c r="D38" s="27" t="s">
        <v>205</v>
      </c>
      <c r="E38" s="28" t="s">
        <v>206</v>
      </c>
      <c r="F38" s="29" t="s">
        <v>207</v>
      </c>
      <c r="G38" s="26" t="s">
        <v>126</v>
      </c>
      <c r="H38" s="30">
        <v>7.5</v>
      </c>
      <c r="I38" s="30">
        <v>7</v>
      </c>
      <c r="J38" s="30" t="s">
        <v>28</v>
      </c>
      <c r="K38" s="30" t="s">
        <v>28</v>
      </c>
      <c r="L38" s="37"/>
      <c r="M38" s="37"/>
      <c r="N38" s="37"/>
      <c r="O38" s="82">
        <v>8.5</v>
      </c>
      <c r="P38" s="32">
        <f>ROUND(SUMPRODUCT(H38:O38,$H$8:$O$8)/100,1)</f>
        <v>8.1999999999999993</v>
      </c>
      <c r="Q38" s="33" t="str">
        <f t="shared" si="0"/>
        <v>B+</v>
      </c>
      <c r="R38" s="34" t="str">
        <f t="shared" si="1"/>
        <v>Khá</v>
      </c>
      <c r="S38" s="35" t="str">
        <f t="shared" si="2"/>
        <v/>
      </c>
      <c r="T38" s="36" t="s">
        <v>78</v>
      </c>
      <c r="U38" s="3"/>
      <c r="V38" s="24"/>
      <c r="W38" s="84" t="str">
        <f>IF(S38="Không đủ ĐKDT","Học lại",IF(S38="Đình chỉ thi","Học lại",IF(AND(MID(G38,2,2)&lt;"12",S38="Vắng"),"Thi lại",IF(S38="Vắng có phép", "Thi lại",IF(AND((MID(G38,2,2)&lt;"12"),P38&lt;4.5),"Thi lại",IF(AND((MID(G38,2,2)&lt;"18"),P38&lt;4),"Học lại",IF(AND((MID(G38,2,2)&gt;"17"),P38&lt;4),"Thi lại",IF(AND(MID(G38,2,2)&gt;"17",O38=0),"Thi lại",IF(AND((MID(G38,2,2)&lt;"12"),O38=0),"Thi lại",IF(AND((MID(G38,2,2)&lt;"18"),(MID(G38,2,2)&gt;"11"),O38=0),"Học lại","Đạt"))))))))))</f>
        <v>Đạt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1:38" ht="18.75" customHeight="1">
      <c r="B39" s="25">
        <v>31</v>
      </c>
      <c r="C39" s="26" t="s">
        <v>208</v>
      </c>
      <c r="D39" s="27" t="s">
        <v>209</v>
      </c>
      <c r="E39" s="28" t="s">
        <v>210</v>
      </c>
      <c r="F39" s="29" t="s">
        <v>211</v>
      </c>
      <c r="G39" s="26" t="s">
        <v>102</v>
      </c>
      <c r="H39" s="30">
        <v>8</v>
      </c>
      <c r="I39" s="30">
        <v>7</v>
      </c>
      <c r="J39" s="30" t="s">
        <v>28</v>
      </c>
      <c r="K39" s="30" t="s">
        <v>28</v>
      </c>
      <c r="L39" s="37"/>
      <c r="M39" s="37"/>
      <c r="N39" s="37"/>
      <c r="O39" s="82">
        <v>8</v>
      </c>
      <c r="P39" s="32">
        <f>ROUND(SUMPRODUCT(H39:O39,$H$8:$O$8)/100,1)</f>
        <v>7.9</v>
      </c>
      <c r="Q39" s="33" t="str">
        <f t="shared" si="0"/>
        <v>B</v>
      </c>
      <c r="R39" s="34" t="str">
        <f t="shared" si="1"/>
        <v>Khá</v>
      </c>
      <c r="S39" s="35" t="str">
        <f t="shared" si="2"/>
        <v/>
      </c>
      <c r="T39" s="36" t="s">
        <v>78</v>
      </c>
      <c r="U39" s="3"/>
      <c r="V39" s="24"/>
      <c r="W39" s="84" t="str">
        <f>IF(S39="Không đủ ĐKDT","Học lại",IF(S39="Đình chỉ thi","Học lại",IF(AND(MID(G39,2,2)&lt;"12",S39="Vắng"),"Thi lại",IF(S39="Vắng có phép", "Thi lại",IF(AND((MID(G39,2,2)&lt;"12"),P39&lt;4.5),"Thi lại",IF(AND((MID(G39,2,2)&lt;"18"),P39&lt;4),"Học lại",IF(AND((MID(G39,2,2)&gt;"17"),P39&lt;4),"Thi lại",IF(AND(MID(G39,2,2)&gt;"17",O39=0),"Thi lại",IF(AND((MID(G39,2,2)&lt;"12"),O39=0),"Thi lại",IF(AND((MID(G39,2,2)&lt;"18"),(MID(G39,2,2)&gt;"11"),O39=0),"Học lại","Đạt"))))))))))</f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1:38" ht="9" hidden="1" customHeight="1">
      <c r="A40" s="2"/>
      <c r="B40" s="38"/>
      <c r="C40" s="39"/>
      <c r="D40" s="39"/>
      <c r="E40" s="40"/>
      <c r="F40" s="40"/>
      <c r="G40" s="40"/>
      <c r="H40" s="41"/>
      <c r="I40" s="42"/>
      <c r="J40" s="42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3"/>
    </row>
    <row r="41" spans="1:38" ht="16.8" hidden="1">
      <c r="A41" s="2"/>
      <c r="B41" s="149" t="s">
        <v>29</v>
      </c>
      <c r="C41" s="149"/>
      <c r="D41" s="39"/>
      <c r="E41" s="40"/>
      <c r="F41" s="40"/>
      <c r="G41" s="40"/>
      <c r="H41" s="41"/>
      <c r="I41" s="42"/>
      <c r="J41" s="42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3"/>
    </row>
    <row r="42" spans="1:38" ht="16.5" hidden="1" customHeight="1">
      <c r="A42" s="2"/>
      <c r="B42" s="44" t="s">
        <v>30</v>
      </c>
      <c r="C42" s="44"/>
      <c r="D42" s="45">
        <f>+$Z$7</f>
        <v>31</v>
      </c>
      <c r="E42" s="46" t="s">
        <v>31</v>
      </c>
      <c r="F42" s="136" t="s">
        <v>32</v>
      </c>
      <c r="G42" s="136"/>
      <c r="H42" s="136"/>
      <c r="I42" s="136"/>
      <c r="J42" s="136"/>
      <c r="K42" s="136"/>
      <c r="L42" s="136"/>
      <c r="M42" s="136"/>
      <c r="N42" s="136"/>
      <c r="O42" s="47">
        <f>$Z$7 -COUNTIF($S$8:$S$229,"Vắng") -COUNTIF($S$8:$S$229,"Vắng có phép") - COUNTIF($S$8:$S$229,"Đình chỉ thi") - COUNTIF($S$8:$S$229,"Không đủ ĐKDT")</f>
        <v>29</v>
      </c>
      <c r="P42" s="47"/>
      <c r="Q42" s="47"/>
      <c r="R42" s="48"/>
      <c r="S42" s="49" t="s">
        <v>31</v>
      </c>
      <c r="T42" s="48"/>
      <c r="U42" s="3"/>
    </row>
    <row r="43" spans="1:38" ht="16.5" hidden="1" customHeight="1">
      <c r="A43" s="2"/>
      <c r="B43" s="44" t="s">
        <v>33</v>
      </c>
      <c r="C43" s="44"/>
      <c r="D43" s="45">
        <f>+$AK$7</f>
        <v>28</v>
      </c>
      <c r="E43" s="46" t="s">
        <v>31</v>
      </c>
      <c r="F43" s="136" t="s">
        <v>34</v>
      </c>
      <c r="G43" s="136"/>
      <c r="H43" s="136"/>
      <c r="I43" s="136"/>
      <c r="J43" s="136"/>
      <c r="K43" s="136"/>
      <c r="L43" s="136"/>
      <c r="M43" s="136"/>
      <c r="N43" s="136"/>
      <c r="O43" s="50">
        <f>COUNTIF($S$8:$S$105,"Vắng")</f>
        <v>0</v>
      </c>
      <c r="P43" s="50"/>
      <c r="Q43" s="50"/>
      <c r="R43" s="51"/>
      <c r="S43" s="49" t="s">
        <v>31</v>
      </c>
      <c r="T43" s="51"/>
      <c r="U43" s="3"/>
    </row>
    <row r="44" spans="1:38" ht="16.5" hidden="1" customHeight="1">
      <c r="A44" s="2"/>
      <c r="B44" s="44" t="s">
        <v>46</v>
      </c>
      <c r="C44" s="44"/>
      <c r="D44" s="60">
        <f>COUNTIF(W9:W39,"Học lại")</f>
        <v>3</v>
      </c>
      <c r="E44" s="46" t="s">
        <v>31</v>
      </c>
      <c r="F44" s="136" t="s">
        <v>47</v>
      </c>
      <c r="G44" s="136"/>
      <c r="H44" s="136"/>
      <c r="I44" s="136"/>
      <c r="J44" s="136"/>
      <c r="K44" s="136"/>
      <c r="L44" s="136"/>
      <c r="M44" s="136"/>
      <c r="N44" s="136"/>
      <c r="O44" s="47">
        <f>COUNTIF($S$8:$S$105,"Vắng có phép")</f>
        <v>0</v>
      </c>
      <c r="P44" s="47"/>
      <c r="Q44" s="47"/>
      <c r="R44" s="48"/>
      <c r="S44" s="49" t="s">
        <v>31</v>
      </c>
      <c r="T44" s="48"/>
      <c r="U44" s="3"/>
    </row>
    <row r="45" spans="1:38" ht="3" hidden="1" customHeight="1">
      <c r="A45" s="2"/>
      <c r="B45" s="38"/>
      <c r="C45" s="39"/>
      <c r="D45" s="39"/>
      <c r="E45" s="40"/>
      <c r="F45" s="40"/>
      <c r="G45" s="40"/>
      <c r="H45" s="41"/>
      <c r="I45" s="42"/>
      <c r="J45" s="42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3"/>
    </row>
    <row r="46" spans="1:38" hidden="1">
      <c r="B46" s="79" t="s">
        <v>48</v>
      </c>
      <c r="C46" s="79"/>
      <c r="D46" s="80">
        <f>COUNTIF(W9:W39,"Thi lại")</f>
        <v>0</v>
      </c>
      <c r="E46" s="81" t="s">
        <v>31</v>
      </c>
      <c r="F46" s="3"/>
      <c r="G46" s="3"/>
      <c r="H46" s="3"/>
      <c r="I46" s="3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3"/>
    </row>
    <row r="47" spans="1:38" ht="22.2" customHeight="1">
      <c r="B47" s="79"/>
      <c r="C47" s="79"/>
      <c r="D47" s="80"/>
      <c r="E47" s="81"/>
      <c r="F47" s="3"/>
      <c r="G47" s="3"/>
      <c r="H47" s="3"/>
      <c r="I47" s="3"/>
      <c r="J47" s="137" t="s">
        <v>574</v>
      </c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3"/>
    </row>
    <row r="48" spans="1:38" ht="28.2" customHeight="1">
      <c r="A48" s="52"/>
      <c r="B48" s="134" t="s">
        <v>35</v>
      </c>
      <c r="C48" s="134"/>
      <c r="D48" s="134"/>
      <c r="E48" s="134"/>
      <c r="F48" s="134"/>
      <c r="G48" s="134"/>
      <c r="H48" s="134"/>
      <c r="I48" s="53"/>
      <c r="J48" s="138" t="s">
        <v>51</v>
      </c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3"/>
    </row>
    <row r="49" spans="1:38" ht="4.5" customHeight="1">
      <c r="A49" s="2"/>
      <c r="B49" s="38"/>
      <c r="C49" s="54"/>
      <c r="D49" s="54"/>
      <c r="E49" s="55"/>
      <c r="F49" s="55"/>
      <c r="G49" s="55"/>
      <c r="H49" s="56"/>
      <c r="I49" s="57"/>
      <c r="J49" s="57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38" s="2" customFormat="1">
      <c r="B50" s="134" t="s">
        <v>36</v>
      </c>
      <c r="C50" s="134"/>
      <c r="D50" s="135" t="s">
        <v>37</v>
      </c>
      <c r="E50" s="135"/>
      <c r="F50" s="135"/>
      <c r="G50" s="135"/>
      <c r="H50" s="135"/>
      <c r="I50" s="57"/>
      <c r="J50" s="57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3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3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.6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9.7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3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18.75" customHeight="1">
      <c r="A56" s="1"/>
      <c r="B56" s="140" t="s">
        <v>52</v>
      </c>
      <c r="C56" s="140"/>
      <c r="D56" s="140" t="s">
        <v>53</v>
      </c>
      <c r="E56" s="140"/>
      <c r="F56" s="140"/>
      <c r="G56" s="140"/>
      <c r="H56" s="140"/>
      <c r="I56" s="140"/>
      <c r="J56" s="140" t="s">
        <v>54</v>
      </c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3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.7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18.7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18.7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25.5" customHeight="1">
      <c r="A60" s="1"/>
      <c r="B60" s="134"/>
      <c r="C60" s="134"/>
      <c r="D60" s="134"/>
      <c r="E60" s="134"/>
      <c r="F60" s="134"/>
      <c r="G60" s="134"/>
      <c r="H60" s="134"/>
      <c r="I60" s="53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3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18.75" customHeight="1">
      <c r="A61" s="1"/>
      <c r="B61" s="38"/>
      <c r="C61" s="54"/>
      <c r="D61" s="54"/>
      <c r="E61" s="55"/>
      <c r="F61" s="55"/>
      <c r="G61" s="55"/>
      <c r="H61" s="56"/>
      <c r="I61" s="57"/>
      <c r="J61" s="5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15" customHeight="1">
      <c r="A62" s="1"/>
      <c r="B62" s="134"/>
      <c r="C62" s="134"/>
      <c r="D62" s="135"/>
      <c r="E62" s="135"/>
      <c r="F62" s="135"/>
      <c r="G62" s="135"/>
      <c r="H62" s="135"/>
      <c r="I62" s="57"/>
      <c r="J62" s="57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1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3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t="1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3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 ht="1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3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t="15" customHeight="1">
      <c r="A67" s="1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3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t="36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36" customHeight="1">
      <c r="A69" s="1"/>
      <c r="B69" s="124" t="s">
        <v>38</v>
      </c>
      <c r="C69" s="124"/>
      <c r="D69" s="124"/>
      <c r="E69" s="124"/>
      <c r="F69" s="124"/>
      <c r="G69" s="124"/>
      <c r="H69" s="124"/>
      <c r="I69" s="113"/>
      <c r="J69" s="125" t="s">
        <v>49</v>
      </c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3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114"/>
      <c r="C70" s="115"/>
      <c r="D70" s="115"/>
      <c r="E70" s="116"/>
      <c r="F70" s="116"/>
      <c r="G70" s="116"/>
      <c r="H70" s="117"/>
      <c r="I70" s="118"/>
      <c r="J70" s="118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124" t="s">
        <v>36</v>
      </c>
      <c r="C71" s="124"/>
      <c r="D71" s="127" t="s">
        <v>37</v>
      </c>
      <c r="E71" s="127"/>
      <c r="F71" s="127"/>
      <c r="G71" s="127"/>
      <c r="H71" s="127"/>
      <c r="I71" s="118"/>
      <c r="J71" s="118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10.199999999999999" customHeight="1">
      <c r="A72" s="1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ht="8.4" customHeight="1"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</row>
    <row r="74" spans="1:38" ht="9.6" customHeight="1"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</row>
    <row r="75" spans="1:38"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</row>
    <row r="76" spans="1:38">
      <c r="B76" s="122"/>
      <c r="C76" s="122"/>
      <c r="D76" s="122"/>
      <c r="E76" s="122"/>
      <c r="F76" s="122"/>
      <c r="G76" s="122"/>
      <c r="H76" s="122"/>
      <c r="I76" s="122"/>
      <c r="J76" s="122" t="s">
        <v>50</v>
      </c>
      <c r="K76" s="122"/>
      <c r="L76" s="122"/>
      <c r="M76" s="122"/>
      <c r="N76" s="122"/>
      <c r="O76" s="122"/>
      <c r="P76" s="122"/>
      <c r="Q76" s="122"/>
      <c r="R76" s="122"/>
      <c r="S76" s="122"/>
      <c r="T76" s="122"/>
    </row>
  </sheetData>
  <sheetProtection formatCells="0" formatColumns="0" formatRows="0" insertColumns="0" insertRows="0" insertHyperlinks="0" deleteColumns="0" deleteRows="0" sort="0" autoFilter="0" pivotTables="0"/>
  <autoFilter ref="A7:AL39">
    <filterColumn colId="3" showButton="0"/>
  </autoFilter>
  <sortState ref="B9:U39">
    <sortCondition ref="B9:B39"/>
  </sortState>
  <mergeCells count="64">
    <mergeCell ref="B62:C62"/>
    <mergeCell ref="D62:H62"/>
    <mergeCell ref="B67:C67"/>
    <mergeCell ref="D67:I67"/>
    <mergeCell ref="J67:T67"/>
    <mergeCell ref="F42:N42"/>
    <mergeCell ref="F43:N43"/>
    <mergeCell ref="L6:L7"/>
    <mergeCell ref="H6:H7"/>
    <mergeCell ref="D3:N3"/>
    <mergeCell ref="G4:N4"/>
    <mergeCell ref="O3:T3"/>
    <mergeCell ref="O4:T4"/>
    <mergeCell ref="B1:G1"/>
    <mergeCell ref="H1:T1"/>
    <mergeCell ref="B2:G2"/>
    <mergeCell ref="H2:T2"/>
    <mergeCell ref="AE3:AF5"/>
    <mergeCell ref="AG3:AH5"/>
    <mergeCell ref="AI3:AJ5"/>
    <mergeCell ref="AK3:AL5"/>
    <mergeCell ref="B4:C4"/>
    <mergeCell ref="B3:C3"/>
    <mergeCell ref="X3:X6"/>
    <mergeCell ref="Y3:Y6"/>
    <mergeCell ref="Z3:Z6"/>
    <mergeCell ref="B6:B7"/>
    <mergeCell ref="C6:C7"/>
    <mergeCell ref="D6:E7"/>
    <mergeCell ref="F6:F7"/>
    <mergeCell ref="I6:I7"/>
    <mergeCell ref="J6:J7"/>
    <mergeCell ref="K6:K7"/>
    <mergeCell ref="AA3:AD5"/>
    <mergeCell ref="B50:C50"/>
    <mergeCell ref="D50:H50"/>
    <mergeCell ref="R6:R7"/>
    <mergeCell ref="S6:S8"/>
    <mergeCell ref="T6:T8"/>
    <mergeCell ref="B8:G8"/>
    <mergeCell ref="B41:C41"/>
    <mergeCell ref="M6:M7"/>
    <mergeCell ref="N6:N7"/>
    <mergeCell ref="O6:O7"/>
    <mergeCell ref="P6:P8"/>
    <mergeCell ref="Q6:Q7"/>
    <mergeCell ref="G6:G7"/>
    <mergeCell ref="J46:T46"/>
    <mergeCell ref="B48:H48"/>
    <mergeCell ref="J48:T48"/>
    <mergeCell ref="F44:N44"/>
    <mergeCell ref="B76:C76"/>
    <mergeCell ref="D76:I76"/>
    <mergeCell ref="J76:T76"/>
    <mergeCell ref="B56:C56"/>
    <mergeCell ref="D56:I56"/>
    <mergeCell ref="J56:T56"/>
    <mergeCell ref="B69:H69"/>
    <mergeCell ref="J69:T69"/>
    <mergeCell ref="B71:C71"/>
    <mergeCell ref="D71:H71"/>
    <mergeCell ref="J47:T47"/>
    <mergeCell ref="B60:H60"/>
    <mergeCell ref="J60:T60"/>
  </mergeCells>
  <conditionalFormatting sqref="H9:O39">
    <cfRule type="cellIs" dxfId="109" priority="27" operator="greaterThan">
      <formula>10</formula>
    </cfRule>
  </conditionalFormatting>
  <conditionalFormatting sqref="O9:O39">
    <cfRule type="cellIs" dxfId="108" priority="11" operator="greaterThan">
      <formula>10</formula>
    </cfRule>
    <cfRule type="cellIs" dxfId="107" priority="13" operator="greaterThan">
      <formula>10</formula>
    </cfRule>
    <cfRule type="cellIs" dxfId="106" priority="14" operator="greaterThan">
      <formula>10</formula>
    </cfRule>
    <cfRule type="cellIs" dxfId="105" priority="15" operator="greaterThan">
      <formula>10</formula>
    </cfRule>
    <cfRule type="cellIs" dxfId="104" priority="16" operator="greaterThan">
      <formula>10</formula>
    </cfRule>
    <cfRule type="cellIs" dxfId="103" priority="17" operator="greaterThan">
      <formula>10</formula>
    </cfRule>
  </conditionalFormatting>
  <conditionalFormatting sqref="H9:K39">
    <cfRule type="cellIs" dxfId="102" priority="10" operator="greaterThan">
      <formula>10</formula>
    </cfRule>
  </conditionalFormatting>
  <conditionalFormatting sqref="C1:C1048576">
    <cfRule type="duplicateValues" dxfId="101" priority="31"/>
  </conditionalFormatting>
  <conditionalFormatting sqref="C47:C56">
    <cfRule type="duplicateValues" dxfId="100" priority="7"/>
  </conditionalFormatting>
  <dataValidations count="1">
    <dataValidation allowBlank="1" showInputMessage="1" showErrorMessage="1" errorTitle="Không xóa dữ liệu" error="Không xóa dữ liệu" prompt="Không xóa dữ liệu" sqref="X2:AL7 W9:W39 D44"/>
  </dataValidations>
  <pageMargins left="0.35433070866141736" right="3.937007874015748E-2" top="0.23622047244094491" bottom="0.15748031496062992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0"/>
  <sheetViews>
    <sheetView workbookViewId="0">
      <pane ySplit="2" topLeftCell="A18" activePane="bottomLeft" state="frozen"/>
      <selection activeCell="A6" sqref="A6:XFD6"/>
      <selection pane="bottomLeft" activeCell="D51" sqref="D51:I51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4.59765625" style="1" customWidth="1"/>
    <col min="5" max="5" width="6.8984375" style="1" customWidth="1"/>
    <col min="6" max="6" width="9.3984375" style="1" hidden="1" customWidth="1"/>
    <col min="7" max="7" width="12.09765625" style="1" customWidth="1"/>
    <col min="8" max="8" width="5.09765625" style="1" customWidth="1"/>
    <col min="9" max="10" width="4.3984375" style="1" customWidth="1"/>
    <col min="11" max="11" width="5.0976562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8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86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89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87</v>
      </c>
      <c r="H4" s="152"/>
      <c r="I4" s="152"/>
      <c r="J4" s="152"/>
      <c r="K4" s="152"/>
      <c r="L4" s="152"/>
      <c r="M4" s="152"/>
      <c r="N4" s="152"/>
      <c r="O4" s="152" t="s">
        <v>88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Kiểm toán căn bản</v>
      </c>
      <c r="Y7" s="68" t="str">
        <f>+O3</f>
        <v>Nhóm:  FIA1315</v>
      </c>
      <c r="Z7" s="69">
        <f>+$AI$7+$AK$7+$AG$7</f>
        <v>15</v>
      </c>
      <c r="AA7" s="63">
        <f>COUNTIF($S$8:$S$83,"Khiển trách")</f>
        <v>0</v>
      </c>
      <c r="AB7" s="63">
        <f>COUNTIF($S$8:$S$83,"Cảnh cáo")</f>
        <v>0</v>
      </c>
      <c r="AC7" s="63">
        <f>COUNTIF($S$8:$S$83,"Đình chỉ thi")</f>
        <v>0</v>
      </c>
      <c r="AD7" s="70">
        <f>+($AA$7+$AB$7+$AC$7)/$Z$7*100%</f>
        <v>0</v>
      </c>
      <c r="AE7" s="63">
        <f>SUM(COUNTIF($S$8:$S$81,"Vắng"),COUNTIF($S$8:$S$81,"Vắng có phép"))</f>
        <v>0</v>
      </c>
      <c r="AF7" s="71">
        <f>+$AE$7/$Z$7</f>
        <v>0</v>
      </c>
      <c r="AG7" s="72">
        <f>COUNTIF($W$8:$W$81,"Thi lại")</f>
        <v>0</v>
      </c>
      <c r="AH7" s="71">
        <f>+$AG$7/$Z$7</f>
        <v>0</v>
      </c>
      <c r="AI7" s="72">
        <f>COUNTIF($W$8:$W$82,"Học lại")</f>
        <v>0</v>
      </c>
      <c r="AJ7" s="71">
        <f>+$AI$7/$Z$7</f>
        <v>0</v>
      </c>
      <c r="AK7" s="63">
        <f>COUNTIF($W$9:$W$82,"Đạt")</f>
        <v>15</v>
      </c>
      <c r="AL7" s="70">
        <f>+$AK$7/$Z$7</f>
        <v>1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27" customHeight="1">
      <c r="B9" s="13">
        <v>1</v>
      </c>
      <c r="C9" s="87" t="s">
        <v>490</v>
      </c>
      <c r="D9" s="88" t="s">
        <v>491</v>
      </c>
      <c r="E9" s="89" t="s">
        <v>492</v>
      </c>
      <c r="F9" s="90" t="s">
        <v>493</v>
      </c>
      <c r="G9" s="87" t="s">
        <v>126</v>
      </c>
      <c r="H9" s="91">
        <v>9</v>
      </c>
      <c r="I9" s="91">
        <v>7</v>
      </c>
      <c r="J9" s="91" t="s">
        <v>28</v>
      </c>
      <c r="K9" s="91">
        <v>9</v>
      </c>
      <c r="L9" s="92"/>
      <c r="M9" s="92"/>
      <c r="N9" s="92"/>
      <c r="O9" s="93">
        <v>6</v>
      </c>
      <c r="P9" s="94">
        <f>ROUND(SUMPRODUCT(H9:O9,$H$8:$O$8)/100,1)</f>
        <v>6.7</v>
      </c>
      <c r="Q9" s="95" t="str">
        <f t="shared" ref="Q9:Q23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C+</v>
      </c>
      <c r="R9" s="95" t="str">
        <f t="shared" ref="R9:R23" si="1">IF($P9&lt;4,"Kém",IF(AND($P9&gt;=4,$P9&lt;=5.4),"Trung bình yếu",IF(AND($P9&gt;=5.5,$P9&lt;=6.9),"Trung bình",IF(AND($P9&gt;=7,$P9&lt;=8.4),"Khá",IF(AND($P9&gt;=8.5,$P9&lt;=10),"Giỏi","")))))</f>
        <v>Trung bình</v>
      </c>
      <c r="S9" s="96" t="str">
        <f t="shared" ref="S9:S23" si="2">+IF(OR($H9=0,$I9=0,$J9=0,$K9=0),"Không đủ ĐKDT",IF(AND(O9=0,P9&gt;=4),"Không đạt",""))</f>
        <v/>
      </c>
      <c r="T9" s="23" t="s">
        <v>69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27" customHeight="1">
      <c r="B10" s="25">
        <v>2</v>
      </c>
      <c r="C10" s="98" t="s">
        <v>98</v>
      </c>
      <c r="D10" s="99" t="s">
        <v>99</v>
      </c>
      <c r="E10" s="100" t="s">
        <v>100</v>
      </c>
      <c r="F10" s="101" t="s">
        <v>101</v>
      </c>
      <c r="G10" s="98" t="s">
        <v>102</v>
      </c>
      <c r="H10" s="102">
        <v>9</v>
      </c>
      <c r="I10" s="102">
        <v>8</v>
      </c>
      <c r="J10" s="102" t="s">
        <v>28</v>
      </c>
      <c r="K10" s="102">
        <v>9</v>
      </c>
      <c r="L10" s="103"/>
      <c r="M10" s="103"/>
      <c r="N10" s="103"/>
      <c r="O10" s="104">
        <v>8.5</v>
      </c>
      <c r="P10" s="105">
        <f>ROUND(SUMPRODUCT(H10:O10,$H$8:$O$8)/100,1)</f>
        <v>8.6</v>
      </c>
      <c r="Q10" s="106" t="str">
        <f t="shared" si="0"/>
        <v>A</v>
      </c>
      <c r="R10" s="107" t="str">
        <f t="shared" si="1"/>
        <v>Giỏi</v>
      </c>
      <c r="S10" s="96" t="str">
        <f t="shared" si="2"/>
        <v/>
      </c>
      <c r="T10" s="36" t="s">
        <v>69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27" customHeight="1">
      <c r="B11" s="25">
        <v>3</v>
      </c>
      <c r="C11" s="98" t="s">
        <v>103</v>
      </c>
      <c r="D11" s="99" t="s">
        <v>104</v>
      </c>
      <c r="E11" s="100" t="s">
        <v>105</v>
      </c>
      <c r="F11" s="101" t="s">
        <v>106</v>
      </c>
      <c r="G11" s="98" t="s">
        <v>107</v>
      </c>
      <c r="H11" s="102">
        <v>8</v>
      </c>
      <c r="I11" s="102">
        <v>8.5</v>
      </c>
      <c r="J11" s="102" t="s">
        <v>28</v>
      </c>
      <c r="K11" s="102">
        <v>8.5</v>
      </c>
      <c r="L11" s="108"/>
      <c r="M11" s="108"/>
      <c r="N11" s="108"/>
      <c r="O11" s="104">
        <v>9</v>
      </c>
      <c r="P11" s="105">
        <f>ROUND(SUMPRODUCT(H11:O11,$H$8:$O$8)/100,1)</f>
        <v>8.8000000000000007</v>
      </c>
      <c r="Q11" s="106" t="str">
        <f t="shared" si="0"/>
        <v>A</v>
      </c>
      <c r="R11" s="107" t="str">
        <f t="shared" si="1"/>
        <v>Giỏi</v>
      </c>
      <c r="S11" s="96" t="str">
        <f t="shared" si="2"/>
        <v/>
      </c>
      <c r="T11" s="36" t="s">
        <v>69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27" customHeight="1">
      <c r="B12" s="25">
        <v>4</v>
      </c>
      <c r="C12" s="98" t="s">
        <v>304</v>
      </c>
      <c r="D12" s="99" t="s">
        <v>305</v>
      </c>
      <c r="E12" s="100" t="s">
        <v>239</v>
      </c>
      <c r="F12" s="101" t="s">
        <v>306</v>
      </c>
      <c r="G12" s="98" t="s">
        <v>121</v>
      </c>
      <c r="H12" s="102">
        <v>9</v>
      </c>
      <c r="I12" s="102">
        <v>8.5</v>
      </c>
      <c r="J12" s="102" t="s">
        <v>28</v>
      </c>
      <c r="K12" s="102">
        <v>9</v>
      </c>
      <c r="L12" s="108"/>
      <c r="M12" s="108"/>
      <c r="N12" s="108"/>
      <c r="O12" s="104">
        <v>7</v>
      </c>
      <c r="P12" s="105">
        <f>ROUND(SUMPRODUCT(H12:O12,$H$8:$O$8)/100,1)</f>
        <v>7.6</v>
      </c>
      <c r="Q12" s="106" t="str">
        <f t="shared" si="0"/>
        <v>B</v>
      </c>
      <c r="R12" s="107" t="str">
        <f t="shared" si="1"/>
        <v>Khá</v>
      </c>
      <c r="S12" s="96" t="str">
        <f t="shared" si="2"/>
        <v/>
      </c>
      <c r="T12" s="36" t="s">
        <v>69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27" customHeight="1">
      <c r="B13" s="25">
        <v>5</v>
      </c>
      <c r="C13" s="98" t="s">
        <v>494</v>
      </c>
      <c r="D13" s="99" t="s">
        <v>495</v>
      </c>
      <c r="E13" s="100" t="s">
        <v>496</v>
      </c>
      <c r="F13" s="101" t="s">
        <v>497</v>
      </c>
      <c r="G13" s="98" t="s">
        <v>107</v>
      </c>
      <c r="H13" s="102">
        <v>9</v>
      </c>
      <c r="I13" s="102">
        <v>9</v>
      </c>
      <c r="J13" s="102" t="s">
        <v>28</v>
      </c>
      <c r="K13" s="102">
        <v>9</v>
      </c>
      <c r="L13" s="108"/>
      <c r="M13" s="108"/>
      <c r="N13" s="108"/>
      <c r="O13" s="104">
        <v>8.5</v>
      </c>
      <c r="P13" s="105">
        <f>ROUND(SUMPRODUCT(H13:O13,$H$8:$O$8)/100,1)</f>
        <v>8.6999999999999993</v>
      </c>
      <c r="Q13" s="106" t="str">
        <f t="shared" si="0"/>
        <v>A</v>
      </c>
      <c r="R13" s="107" t="str">
        <f t="shared" si="1"/>
        <v>Giỏi</v>
      </c>
      <c r="S13" s="96" t="str">
        <f t="shared" si="2"/>
        <v/>
      </c>
      <c r="T13" s="36" t="s">
        <v>69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27" customHeight="1">
      <c r="B14" s="25">
        <v>6</v>
      </c>
      <c r="C14" s="98" t="s">
        <v>498</v>
      </c>
      <c r="D14" s="99" t="s">
        <v>499</v>
      </c>
      <c r="E14" s="100" t="s">
        <v>119</v>
      </c>
      <c r="F14" s="101" t="s">
        <v>500</v>
      </c>
      <c r="G14" s="98" t="s">
        <v>102</v>
      </c>
      <c r="H14" s="102">
        <v>8</v>
      </c>
      <c r="I14" s="102">
        <v>8.5</v>
      </c>
      <c r="J14" s="102" t="s">
        <v>28</v>
      </c>
      <c r="K14" s="102">
        <v>8.5</v>
      </c>
      <c r="L14" s="108"/>
      <c r="M14" s="108"/>
      <c r="N14" s="108"/>
      <c r="O14" s="104">
        <v>9</v>
      </c>
      <c r="P14" s="105">
        <f>ROUND(SUMPRODUCT(H14:O14,$H$8:$O$8)/100,1)</f>
        <v>8.8000000000000007</v>
      </c>
      <c r="Q14" s="106" t="str">
        <f t="shared" si="0"/>
        <v>A</v>
      </c>
      <c r="R14" s="107" t="str">
        <f t="shared" si="1"/>
        <v>Giỏi</v>
      </c>
      <c r="S14" s="96" t="str">
        <f t="shared" si="2"/>
        <v/>
      </c>
      <c r="T14" s="36" t="s">
        <v>69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27" customHeight="1">
      <c r="B15" s="25">
        <v>7</v>
      </c>
      <c r="C15" s="98" t="s">
        <v>117</v>
      </c>
      <c r="D15" s="99" t="s">
        <v>118</v>
      </c>
      <c r="E15" s="100" t="s">
        <v>119</v>
      </c>
      <c r="F15" s="101" t="s">
        <v>120</v>
      </c>
      <c r="G15" s="98" t="s">
        <v>121</v>
      </c>
      <c r="H15" s="102">
        <v>9</v>
      </c>
      <c r="I15" s="102">
        <v>9</v>
      </c>
      <c r="J15" s="102" t="s">
        <v>28</v>
      </c>
      <c r="K15" s="102">
        <v>9</v>
      </c>
      <c r="L15" s="108"/>
      <c r="M15" s="108"/>
      <c r="N15" s="108"/>
      <c r="O15" s="104">
        <v>7.5</v>
      </c>
      <c r="P15" s="105">
        <f>ROUND(SUMPRODUCT(H15:O15,$H$8:$O$8)/100,1)</f>
        <v>8</v>
      </c>
      <c r="Q15" s="106" t="str">
        <f t="shared" si="0"/>
        <v>B+</v>
      </c>
      <c r="R15" s="107" t="str">
        <f t="shared" si="1"/>
        <v>Khá</v>
      </c>
      <c r="S15" s="96" t="str">
        <f t="shared" si="2"/>
        <v/>
      </c>
      <c r="T15" s="36" t="s">
        <v>69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27" customHeight="1">
      <c r="B16" s="25">
        <v>8</v>
      </c>
      <c r="C16" s="98" t="s">
        <v>319</v>
      </c>
      <c r="D16" s="99" t="s">
        <v>320</v>
      </c>
      <c r="E16" s="100" t="s">
        <v>129</v>
      </c>
      <c r="F16" s="101" t="s">
        <v>321</v>
      </c>
      <c r="G16" s="98" t="s">
        <v>102</v>
      </c>
      <c r="H16" s="102">
        <v>10</v>
      </c>
      <c r="I16" s="102">
        <v>8.5</v>
      </c>
      <c r="J16" s="102" t="s">
        <v>28</v>
      </c>
      <c r="K16" s="102">
        <v>10</v>
      </c>
      <c r="L16" s="108"/>
      <c r="M16" s="108"/>
      <c r="N16" s="108"/>
      <c r="O16" s="104">
        <v>9</v>
      </c>
      <c r="P16" s="105">
        <f>ROUND(SUMPRODUCT(H16:O16,$H$8:$O$8)/100,1)</f>
        <v>9.1999999999999993</v>
      </c>
      <c r="Q16" s="106" t="str">
        <f t="shared" si="0"/>
        <v>A+</v>
      </c>
      <c r="R16" s="107" t="str">
        <f t="shared" si="1"/>
        <v>Giỏi</v>
      </c>
      <c r="S16" s="96" t="str">
        <f t="shared" si="2"/>
        <v/>
      </c>
      <c r="T16" s="36" t="s">
        <v>69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27" customHeight="1">
      <c r="B17" s="25">
        <v>9</v>
      </c>
      <c r="C17" s="98" t="s">
        <v>501</v>
      </c>
      <c r="D17" s="99" t="s">
        <v>502</v>
      </c>
      <c r="E17" s="100" t="s">
        <v>133</v>
      </c>
      <c r="F17" s="101" t="s">
        <v>503</v>
      </c>
      <c r="G17" s="98" t="s">
        <v>121</v>
      </c>
      <c r="H17" s="102">
        <v>8</v>
      </c>
      <c r="I17" s="102">
        <v>8.5</v>
      </c>
      <c r="J17" s="102" t="s">
        <v>28</v>
      </c>
      <c r="K17" s="102">
        <v>8.5</v>
      </c>
      <c r="L17" s="108"/>
      <c r="M17" s="108"/>
      <c r="N17" s="108"/>
      <c r="O17" s="104">
        <v>7.5</v>
      </c>
      <c r="P17" s="105">
        <f>ROUND(SUMPRODUCT(H17:O17,$H$8:$O$8)/100,1)</f>
        <v>7.8</v>
      </c>
      <c r="Q17" s="106" t="str">
        <f t="shared" si="0"/>
        <v>B</v>
      </c>
      <c r="R17" s="107" t="str">
        <f t="shared" si="1"/>
        <v>Khá</v>
      </c>
      <c r="S17" s="96" t="str">
        <f t="shared" si="2"/>
        <v/>
      </c>
      <c r="T17" s="36" t="s">
        <v>69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1:38" ht="27" customHeight="1">
      <c r="B18" s="25">
        <v>10</v>
      </c>
      <c r="C18" s="98" t="s">
        <v>338</v>
      </c>
      <c r="D18" s="99" t="s">
        <v>339</v>
      </c>
      <c r="E18" s="100" t="s">
        <v>340</v>
      </c>
      <c r="F18" s="101" t="s">
        <v>341</v>
      </c>
      <c r="G18" s="98" t="s">
        <v>107</v>
      </c>
      <c r="H18" s="102">
        <v>9</v>
      </c>
      <c r="I18" s="102">
        <v>7</v>
      </c>
      <c r="J18" s="102" t="s">
        <v>28</v>
      </c>
      <c r="K18" s="102">
        <v>9</v>
      </c>
      <c r="L18" s="108"/>
      <c r="M18" s="108"/>
      <c r="N18" s="108"/>
      <c r="O18" s="104">
        <v>5</v>
      </c>
      <c r="P18" s="105">
        <f>ROUND(SUMPRODUCT(H18:O18,$H$8:$O$8)/100,1)</f>
        <v>6</v>
      </c>
      <c r="Q18" s="106" t="str">
        <f t="shared" si="0"/>
        <v>C</v>
      </c>
      <c r="R18" s="107" t="str">
        <f t="shared" si="1"/>
        <v>Trung bình</v>
      </c>
      <c r="S18" s="96" t="str">
        <f t="shared" si="2"/>
        <v/>
      </c>
      <c r="T18" s="36" t="s">
        <v>69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1:38" ht="27" customHeight="1">
      <c r="B19" s="25">
        <v>11</v>
      </c>
      <c r="C19" s="98" t="s">
        <v>342</v>
      </c>
      <c r="D19" s="99" t="s">
        <v>343</v>
      </c>
      <c r="E19" s="100" t="s">
        <v>150</v>
      </c>
      <c r="F19" s="101" t="s">
        <v>344</v>
      </c>
      <c r="G19" s="98" t="s">
        <v>97</v>
      </c>
      <c r="H19" s="102">
        <v>8</v>
      </c>
      <c r="I19" s="102">
        <v>7</v>
      </c>
      <c r="J19" s="102" t="s">
        <v>28</v>
      </c>
      <c r="K19" s="102">
        <v>8</v>
      </c>
      <c r="L19" s="108"/>
      <c r="M19" s="108"/>
      <c r="N19" s="108"/>
      <c r="O19" s="104">
        <v>5</v>
      </c>
      <c r="P19" s="105">
        <f>ROUND(SUMPRODUCT(H19:O19,$H$8:$O$8)/100,1)</f>
        <v>5.8</v>
      </c>
      <c r="Q19" s="106" t="str">
        <f t="shared" si="0"/>
        <v>C</v>
      </c>
      <c r="R19" s="107" t="str">
        <f t="shared" si="1"/>
        <v>Trung bình</v>
      </c>
      <c r="S19" s="96" t="str">
        <f t="shared" si="2"/>
        <v/>
      </c>
      <c r="T19" s="36" t="s">
        <v>69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1:38" ht="27" customHeight="1">
      <c r="B20" s="25">
        <v>12</v>
      </c>
      <c r="C20" s="98" t="s">
        <v>504</v>
      </c>
      <c r="D20" s="99" t="s">
        <v>123</v>
      </c>
      <c r="E20" s="100" t="s">
        <v>505</v>
      </c>
      <c r="F20" s="101" t="s">
        <v>506</v>
      </c>
      <c r="G20" s="98" t="s">
        <v>102</v>
      </c>
      <c r="H20" s="102">
        <v>9</v>
      </c>
      <c r="I20" s="102">
        <v>7.5</v>
      </c>
      <c r="J20" s="102" t="s">
        <v>28</v>
      </c>
      <c r="K20" s="102">
        <v>9</v>
      </c>
      <c r="L20" s="108"/>
      <c r="M20" s="108"/>
      <c r="N20" s="108"/>
      <c r="O20" s="104">
        <v>8.5</v>
      </c>
      <c r="P20" s="105">
        <f>ROUND(SUMPRODUCT(H20:O20,$H$8:$O$8)/100,1)</f>
        <v>8.5</v>
      </c>
      <c r="Q20" s="106" t="str">
        <f t="shared" si="0"/>
        <v>A</v>
      </c>
      <c r="R20" s="107" t="str">
        <f t="shared" si="1"/>
        <v>Giỏi</v>
      </c>
      <c r="S20" s="96" t="str">
        <f t="shared" si="2"/>
        <v/>
      </c>
      <c r="T20" s="36" t="s">
        <v>69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1:38" ht="27" customHeight="1">
      <c r="B21" s="25">
        <v>13</v>
      </c>
      <c r="C21" s="98" t="s">
        <v>172</v>
      </c>
      <c r="D21" s="99" t="s">
        <v>173</v>
      </c>
      <c r="E21" s="100" t="s">
        <v>174</v>
      </c>
      <c r="F21" s="101" t="s">
        <v>175</v>
      </c>
      <c r="G21" s="98" t="s">
        <v>102</v>
      </c>
      <c r="H21" s="102">
        <v>9</v>
      </c>
      <c r="I21" s="102">
        <v>7</v>
      </c>
      <c r="J21" s="102" t="s">
        <v>28</v>
      </c>
      <c r="K21" s="102">
        <v>9</v>
      </c>
      <c r="L21" s="108"/>
      <c r="M21" s="108"/>
      <c r="N21" s="108"/>
      <c r="O21" s="104">
        <v>7</v>
      </c>
      <c r="P21" s="105">
        <f>ROUND(SUMPRODUCT(H21:O21,$H$8:$O$8)/100,1)</f>
        <v>7.4</v>
      </c>
      <c r="Q21" s="106" t="str">
        <f t="shared" si="0"/>
        <v>B</v>
      </c>
      <c r="R21" s="107" t="str">
        <f t="shared" si="1"/>
        <v>Khá</v>
      </c>
      <c r="S21" s="96" t="str">
        <f t="shared" si="2"/>
        <v/>
      </c>
      <c r="T21" s="36" t="s">
        <v>69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1:38" ht="27" customHeight="1">
      <c r="B22" s="25">
        <v>14</v>
      </c>
      <c r="C22" s="98" t="s">
        <v>507</v>
      </c>
      <c r="D22" s="99" t="s">
        <v>392</v>
      </c>
      <c r="E22" s="100" t="s">
        <v>410</v>
      </c>
      <c r="F22" s="101" t="s">
        <v>508</v>
      </c>
      <c r="G22" s="98" t="s">
        <v>107</v>
      </c>
      <c r="H22" s="102">
        <v>9</v>
      </c>
      <c r="I22" s="102">
        <v>8.5</v>
      </c>
      <c r="J22" s="102" t="s">
        <v>28</v>
      </c>
      <c r="K22" s="102">
        <v>9</v>
      </c>
      <c r="L22" s="108"/>
      <c r="M22" s="108"/>
      <c r="N22" s="108"/>
      <c r="O22" s="104">
        <v>5.5</v>
      </c>
      <c r="P22" s="105">
        <f>ROUND(SUMPRODUCT(H22:O22,$H$8:$O$8)/100,1)</f>
        <v>6.5</v>
      </c>
      <c r="Q22" s="106" t="str">
        <f t="shared" si="0"/>
        <v>C+</v>
      </c>
      <c r="R22" s="107" t="str">
        <f t="shared" si="1"/>
        <v>Trung bình</v>
      </c>
      <c r="S22" s="96" t="str">
        <f t="shared" si="2"/>
        <v/>
      </c>
      <c r="T22" s="36" t="s">
        <v>69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1:38" ht="27" customHeight="1">
      <c r="B23" s="25">
        <v>15</v>
      </c>
      <c r="C23" s="98" t="s">
        <v>509</v>
      </c>
      <c r="D23" s="99" t="s">
        <v>366</v>
      </c>
      <c r="E23" s="100" t="s">
        <v>210</v>
      </c>
      <c r="F23" s="101" t="s">
        <v>510</v>
      </c>
      <c r="G23" s="98" t="s">
        <v>126</v>
      </c>
      <c r="H23" s="102">
        <v>9</v>
      </c>
      <c r="I23" s="102">
        <v>8</v>
      </c>
      <c r="J23" s="102" t="s">
        <v>28</v>
      </c>
      <c r="K23" s="102">
        <v>9</v>
      </c>
      <c r="L23" s="108"/>
      <c r="M23" s="108"/>
      <c r="N23" s="108"/>
      <c r="O23" s="104">
        <v>6.5</v>
      </c>
      <c r="P23" s="105">
        <f>ROUND(SUMPRODUCT(H23:O23,$H$8:$O$8)/100,1)</f>
        <v>7.2</v>
      </c>
      <c r="Q23" s="106" t="str">
        <f t="shared" si="0"/>
        <v>B</v>
      </c>
      <c r="R23" s="107" t="str">
        <f t="shared" si="1"/>
        <v>Khá</v>
      </c>
      <c r="S23" s="96" t="str">
        <f t="shared" si="2"/>
        <v/>
      </c>
      <c r="T23" s="36" t="s">
        <v>69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38" ht="9" customHeight="1">
      <c r="A24" s="2"/>
      <c r="B24" s="38"/>
      <c r="C24" s="39"/>
      <c r="D24" s="39"/>
      <c r="E24" s="40"/>
      <c r="F24" s="40"/>
      <c r="G24" s="40"/>
      <c r="H24" s="41"/>
      <c r="I24" s="42"/>
      <c r="J24" s="42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3"/>
    </row>
    <row r="25" spans="1:38" ht="16.8" hidden="1">
      <c r="A25" s="2"/>
      <c r="B25" s="149" t="s">
        <v>29</v>
      </c>
      <c r="C25" s="149"/>
      <c r="D25" s="39"/>
      <c r="E25" s="40"/>
      <c r="F25" s="40"/>
      <c r="G25" s="40"/>
      <c r="H25" s="41"/>
      <c r="I25" s="42"/>
      <c r="J25" s="42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3"/>
    </row>
    <row r="26" spans="1:38" ht="16.5" hidden="1" customHeight="1">
      <c r="A26" s="2"/>
      <c r="B26" s="44" t="s">
        <v>30</v>
      </c>
      <c r="C26" s="44"/>
      <c r="D26" s="45">
        <f>+$Z$7</f>
        <v>15</v>
      </c>
      <c r="E26" s="46" t="s">
        <v>31</v>
      </c>
      <c r="F26" s="136" t="s">
        <v>32</v>
      </c>
      <c r="G26" s="136"/>
      <c r="H26" s="136"/>
      <c r="I26" s="136"/>
      <c r="J26" s="136"/>
      <c r="K26" s="136"/>
      <c r="L26" s="136"/>
      <c r="M26" s="136"/>
      <c r="N26" s="136"/>
      <c r="O26" s="47">
        <f>$Z$7 -COUNTIF($S$8:$S$213,"Vắng") -COUNTIF($S$8:$S$213,"Vắng có phép") - COUNTIF($S$8:$S$213,"Đình chỉ thi") - COUNTIF($S$8:$S$213,"Không đủ ĐKDT")</f>
        <v>15</v>
      </c>
      <c r="P26" s="47"/>
      <c r="Q26" s="47"/>
      <c r="R26" s="48"/>
      <c r="S26" s="49" t="s">
        <v>31</v>
      </c>
      <c r="T26" s="48"/>
      <c r="U26" s="3"/>
    </row>
    <row r="27" spans="1:38" ht="16.5" hidden="1" customHeight="1">
      <c r="A27" s="2"/>
      <c r="B27" s="44" t="s">
        <v>33</v>
      </c>
      <c r="C27" s="44"/>
      <c r="D27" s="45">
        <f>+$AK$7</f>
        <v>15</v>
      </c>
      <c r="E27" s="46" t="s">
        <v>31</v>
      </c>
      <c r="F27" s="136" t="s">
        <v>34</v>
      </c>
      <c r="G27" s="136"/>
      <c r="H27" s="136"/>
      <c r="I27" s="136"/>
      <c r="J27" s="136"/>
      <c r="K27" s="136"/>
      <c r="L27" s="136"/>
      <c r="M27" s="136"/>
      <c r="N27" s="136"/>
      <c r="O27" s="50">
        <f>COUNTIF($S$8:$S$89,"Vắng")</f>
        <v>0</v>
      </c>
      <c r="P27" s="50"/>
      <c r="Q27" s="50"/>
      <c r="R27" s="51"/>
      <c r="S27" s="49" t="s">
        <v>31</v>
      </c>
      <c r="T27" s="51"/>
      <c r="U27" s="3"/>
    </row>
    <row r="28" spans="1:38" ht="16.5" hidden="1" customHeight="1">
      <c r="A28" s="2"/>
      <c r="B28" s="44" t="s">
        <v>46</v>
      </c>
      <c r="C28" s="44"/>
      <c r="D28" s="60">
        <f>COUNTIF(W9:W23,"Học lại")</f>
        <v>0</v>
      </c>
      <c r="E28" s="46" t="s">
        <v>31</v>
      </c>
      <c r="F28" s="136" t="s">
        <v>47</v>
      </c>
      <c r="G28" s="136"/>
      <c r="H28" s="136"/>
      <c r="I28" s="136"/>
      <c r="J28" s="136"/>
      <c r="K28" s="136"/>
      <c r="L28" s="136"/>
      <c r="M28" s="136"/>
      <c r="N28" s="136"/>
      <c r="O28" s="47">
        <f>COUNTIF($S$8:$S$89,"Vắng có phép")</f>
        <v>0</v>
      </c>
      <c r="P28" s="47"/>
      <c r="Q28" s="47"/>
      <c r="R28" s="48"/>
      <c r="S28" s="49" t="s">
        <v>31</v>
      </c>
      <c r="T28" s="48"/>
      <c r="U28" s="3"/>
    </row>
    <row r="29" spans="1:38" ht="3" hidden="1" customHeight="1">
      <c r="A29" s="2"/>
      <c r="B29" s="38"/>
      <c r="C29" s="39"/>
      <c r="D29" s="39"/>
      <c r="E29" s="40"/>
      <c r="F29" s="40"/>
      <c r="G29" s="40"/>
      <c r="H29" s="41"/>
      <c r="I29" s="42"/>
      <c r="J29" s="42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3"/>
    </row>
    <row r="30" spans="1:38" hidden="1">
      <c r="B30" s="79" t="s">
        <v>48</v>
      </c>
      <c r="C30" s="79"/>
      <c r="D30" s="80">
        <f>COUNTIF(W9:W23,"Thi lại")</f>
        <v>0</v>
      </c>
      <c r="E30" s="81" t="s">
        <v>31</v>
      </c>
      <c r="F30" s="3"/>
      <c r="G30" s="3"/>
      <c r="H30" s="3"/>
      <c r="I30" s="3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3"/>
    </row>
    <row r="31" spans="1:38" ht="24.75" customHeight="1">
      <c r="B31" s="79"/>
      <c r="C31" s="79"/>
      <c r="D31" s="80"/>
      <c r="E31" s="81"/>
      <c r="F31" s="3"/>
      <c r="G31" s="3"/>
      <c r="H31" s="3"/>
      <c r="I31" s="3"/>
      <c r="J31" s="137" t="s">
        <v>577</v>
      </c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3"/>
    </row>
    <row r="32" spans="1:38" ht="33" hidden="1" customHeight="1">
      <c r="A32" s="52"/>
      <c r="B32" s="134" t="s">
        <v>35</v>
      </c>
      <c r="C32" s="134"/>
      <c r="D32" s="134"/>
      <c r="E32" s="134"/>
      <c r="F32" s="134"/>
      <c r="G32" s="134"/>
      <c r="H32" s="134"/>
      <c r="I32" s="53"/>
      <c r="J32" s="138" t="s">
        <v>51</v>
      </c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3"/>
    </row>
    <row r="33" spans="1:38" ht="4.5" hidden="1" customHeight="1">
      <c r="A33" s="2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38" s="2" customFormat="1" hidden="1">
      <c r="B34" s="134" t="s">
        <v>36</v>
      </c>
      <c r="C34" s="134"/>
      <c r="D34" s="135" t="s">
        <v>37</v>
      </c>
      <c r="E34" s="135"/>
      <c r="F34" s="135"/>
      <c r="G34" s="135"/>
      <c r="H34" s="135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9.75" hidden="1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.75" hidden="1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8.75" hidden="1" customHeight="1">
      <c r="A40" s="1"/>
      <c r="B40" s="140" t="s">
        <v>52</v>
      </c>
      <c r="C40" s="140"/>
      <c r="D40" s="140" t="s">
        <v>53</v>
      </c>
      <c r="E40" s="140"/>
      <c r="F40" s="140"/>
      <c r="G40" s="140"/>
      <c r="H40" s="140"/>
      <c r="I40" s="140"/>
      <c r="J40" s="140" t="s">
        <v>54</v>
      </c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8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8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8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25.5" customHeight="1">
      <c r="A44" s="1"/>
      <c r="B44" s="134"/>
      <c r="C44" s="134"/>
      <c r="D44" s="134"/>
      <c r="E44" s="134"/>
      <c r="F44" s="134"/>
      <c r="G44" s="134"/>
      <c r="H44" s="134"/>
      <c r="I44" s="53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.75" customHeight="1">
      <c r="A45" s="1"/>
      <c r="B45" s="38"/>
      <c r="C45" s="54"/>
      <c r="D45" s="54"/>
      <c r="E45" s="55"/>
      <c r="F45" s="55"/>
      <c r="G45" s="55"/>
      <c r="H45" s="56"/>
      <c r="I45" s="57"/>
      <c r="J45" s="57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15" customHeight="1">
      <c r="A46" s="1"/>
      <c r="B46" s="134"/>
      <c r="C46" s="134"/>
      <c r="D46" s="135"/>
      <c r="E46" s="135"/>
      <c r="F46" s="135"/>
      <c r="G46" s="135"/>
      <c r="H46" s="135"/>
      <c r="I46" s="57"/>
      <c r="J46" s="57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1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3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3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3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5" customHeight="1">
      <c r="A51" s="1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3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36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" customHeight="1">
      <c r="A53" s="1"/>
      <c r="B53" s="134"/>
      <c r="C53" s="134"/>
      <c r="D53" s="134"/>
      <c r="E53" s="134"/>
      <c r="F53" s="134"/>
      <c r="G53" s="134"/>
      <c r="H53" s="134"/>
      <c r="I53" s="53"/>
      <c r="J53" s="138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3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>
      <c r="A54" s="1"/>
      <c r="B54" s="38"/>
      <c r="C54" s="54"/>
      <c r="D54" s="54"/>
      <c r="E54" s="55"/>
      <c r="F54" s="55"/>
      <c r="G54" s="55"/>
      <c r="H54" s="56"/>
      <c r="I54" s="57"/>
      <c r="J54" s="57"/>
      <c r="K54" s="3"/>
      <c r="L54" s="3"/>
      <c r="M54" s="3"/>
      <c r="N54" s="3"/>
      <c r="O54" s="3"/>
      <c r="P54" s="3"/>
      <c r="Q54" s="3"/>
      <c r="R54" s="3"/>
      <c r="S54" s="3"/>
      <c r="T54" s="3"/>
      <c r="U54" s="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>
      <c r="A55" s="1"/>
      <c r="B55" s="134"/>
      <c r="C55" s="134"/>
      <c r="D55" s="135"/>
      <c r="E55" s="135"/>
      <c r="F55" s="135"/>
      <c r="G55" s="135"/>
      <c r="H55" s="135"/>
      <c r="I55" s="57"/>
      <c r="J55" s="57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60" spans="1:38"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</row>
  </sheetData>
  <sheetProtection formatCells="0" formatColumns="0" formatRows="0" insertColumns="0" insertRows="0" insertHyperlinks="0" deleteColumns="0" deleteRows="0" sort="0" autoFilter="0" pivotTables="0"/>
  <autoFilter ref="A7:AL23">
    <filterColumn colId="3" showButton="0"/>
  </autoFilter>
  <sortState ref="B9:U23">
    <sortCondition ref="B9:B23"/>
  </sortState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27:N27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25:C25"/>
    <mergeCell ref="F26:N26"/>
    <mergeCell ref="C6:C7"/>
    <mergeCell ref="D6:E7"/>
    <mergeCell ref="B46:C46"/>
    <mergeCell ref="D46:H46"/>
    <mergeCell ref="F28:N28"/>
    <mergeCell ref="J30:T30"/>
    <mergeCell ref="J31:T31"/>
    <mergeCell ref="B32:H32"/>
    <mergeCell ref="J32:T32"/>
    <mergeCell ref="B34:C34"/>
    <mergeCell ref="D34:H34"/>
    <mergeCell ref="B40:C40"/>
    <mergeCell ref="D40:I40"/>
    <mergeCell ref="J40:T40"/>
    <mergeCell ref="B44:H44"/>
    <mergeCell ref="J44:T44"/>
    <mergeCell ref="B60:C60"/>
    <mergeCell ref="D60:I60"/>
    <mergeCell ref="J60:T60"/>
    <mergeCell ref="B51:C51"/>
    <mergeCell ref="D51:I51"/>
    <mergeCell ref="J51:T51"/>
    <mergeCell ref="B53:H53"/>
    <mergeCell ref="J53:T53"/>
    <mergeCell ref="B55:C55"/>
    <mergeCell ref="D55:H55"/>
  </mergeCells>
  <conditionalFormatting sqref="H9:O23">
    <cfRule type="cellIs" dxfId="19" priority="20" operator="greaterThan">
      <formula>10</formula>
    </cfRule>
  </conditionalFormatting>
  <conditionalFormatting sqref="O9:O23">
    <cfRule type="cellIs" dxfId="18" priority="14" operator="greaterThan">
      <formula>10</formula>
    </cfRule>
    <cfRule type="cellIs" dxfId="17" priority="15" operator="greaterThan">
      <formula>10</formula>
    </cfRule>
    <cfRule type="cellIs" dxfId="16" priority="16" operator="greaterThan">
      <formula>10</formula>
    </cfRule>
    <cfRule type="cellIs" dxfId="15" priority="17" operator="greaterThan">
      <formula>10</formula>
    </cfRule>
    <cfRule type="cellIs" dxfId="14" priority="18" operator="greaterThan">
      <formula>10</formula>
    </cfRule>
    <cfRule type="cellIs" dxfId="13" priority="19" operator="greaterThan">
      <formula>10</formula>
    </cfRule>
  </conditionalFormatting>
  <conditionalFormatting sqref="H9:K23">
    <cfRule type="cellIs" dxfId="12" priority="12" operator="greaterThan">
      <formula>10</formula>
    </cfRule>
  </conditionalFormatting>
  <conditionalFormatting sqref="C1:C1048576">
    <cfRule type="duplicateValues" dxfId="11" priority="9"/>
  </conditionalFormatting>
  <conditionalFormatting sqref="C31:C40">
    <cfRule type="duplicateValues" dxfId="10" priority="7"/>
  </conditionalFormatting>
  <dataValidations count="1">
    <dataValidation allowBlank="1" showInputMessage="1" showErrorMessage="1" errorTitle="Không xóa dữ liệu" error="Không xóa dữ liệu" prompt="Không xóa dữ liệu" sqref="W9:W23 X2:AL7 D28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9"/>
  <sheetViews>
    <sheetView workbookViewId="0">
      <pane ySplit="2" topLeftCell="A3" activePane="bottomLeft" state="frozen"/>
      <selection activeCell="A6" sqref="A6:XFD6"/>
      <selection pane="bottomLeft" activeCell="S11" sqref="S11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.19921875" style="1" customWidth="1"/>
    <col min="5" max="5" width="6.5" style="1" customWidth="1"/>
    <col min="6" max="6" width="9.3984375" style="1" hidden="1" customWidth="1"/>
    <col min="7" max="7" width="12.09765625" style="1" customWidth="1"/>
    <col min="8" max="8" width="5.796875" style="1" customWidth="1"/>
    <col min="9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1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7" t="s">
        <v>2</v>
      </c>
      <c r="C3" s="157"/>
      <c r="D3" s="158" t="s">
        <v>82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84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1:38" ht="17.25" customHeight="1">
      <c r="B4" s="151" t="s">
        <v>3</v>
      </c>
      <c r="C4" s="151"/>
      <c r="D4" s="6">
        <v>2</v>
      </c>
      <c r="G4" s="152" t="s">
        <v>80</v>
      </c>
      <c r="H4" s="152"/>
      <c r="I4" s="152"/>
      <c r="J4" s="152"/>
      <c r="K4" s="152"/>
      <c r="L4" s="152"/>
      <c r="M4" s="152"/>
      <c r="N4" s="152"/>
      <c r="O4" s="152" t="s">
        <v>71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1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Kế toán doanh nghiệp bảo hiểm</v>
      </c>
      <c r="Y7" s="68" t="str">
        <f>+O3</f>
        <v>Nhóm: FIA1406</v>
      </c>
      <c r="Z7" s="69">
        <f>+$AI$7+$AK$7+$AG$7</f>
        <v>4</v>
      </c>
      <c r="AA7" s="63">
        <f>COUNTIF($S$8:$S$72,"Khiển trách")</f>
        <v>0</v>
      </c>
      <c r="AB7" s="63">
        <f>COUNTIF($S$8:$S$72,"Cảnh cáo")</f>
        <v>0</v>
      </c>
      <c r="AC7" s="63">
        <f>COUNTIF($S$8:$S$72,"Đình chỉ thi")</f>
        <v>0</v>
      </c>
      <c r="AD7" s="70">
        <f>+($AA$7+$AB$7+$AC$7)/$Z$7*100%</f>
        <v>0</v>
      </c>
      <c r="AE7" s="63">
        <f>SUM(COUNTIF($S$8:$S$70,"Vắng"),COUNTIF($S$8:$S$70,"Vắng có phép"))</f>
        <v>0</v>
      </c>
      <c r="AF7" s="71">
        <f>+$AE$7/$Z$7</f>
        <v>0</v>
      </c>
      <c r="AG7" s="72">
        <f>COUNTIF($W$8:$W$70,"Thi lại")</f>
        <v>0</v>
      </c>
      <c r="AH7" s="71">
        <f>+$AG$7/$Z$7</f>
        <v>0</v>
      </c>
      <c r="AI7" s="72">
        <f>COUNTIF($W$8:$W$71,"Học lại")</f>
        <v>0</v>
      </c>
      <c r="AJ7" s="71">
        <f>+$AI$7/$Z$7</f>
        <v>0</v>
      </c>
      <c r="AK7" s="63">
        <f>COUNTIF($W$9:$W$71,"Đạt")</f>
        <v>4</v>
      </c>
      <c r="AL7" s="70">
        <f>+$AK$7/$Z$7</f>
        <v>1</v>
      </c>
    </row>
    <row r="8" spans="1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3" customHeight="1">
      <c r="B9" s="13">
        <v>1</v>
      </c>
      <c r="C9" s="87" t="s">
        <v>428</v>
      </c>
      <c r="D9" s="88" t="s">
        <v>429</v>
      </c>
      <c r="E9" s="89" t="s">
        <v>430</v>
      </c>
      <c r="F9" s="90" t="s">
        <v>431</v>
      </c>
      <c r="G9" s="87" t="s">
        <v>432</v>
      </c>
      <c r="H9" s="91">
        <v>10</v>
      </c>
      <c r="I9" s="91">
        <v>9</v>
      </c>
      <c r="J9" s="91" t="s">
        <v>28</v>
      </c>
      <c r="K9" s="91">
        <v>8.5</v>
      </c>
      <c r="L9" s="92"/>
      <c r="M9" s="92"/>
      <c r="N9" s="92"/>
      <c r="O9" s="93">
        <v>7.5</v>
      </c>
      <c r="P9" s="94">
        <f>ROUND(SUMPRODUCT(H9:O9,$H$8:$O$8)/100,1)</f>
        <v>8</v>
      </c>
      <c r="Q9" s="95" t="str">
        <f t="shared" ref="Q9:Q12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B+</v>
      </c>
      <c r="R9" s="95" t="str">
        <f t="shared" ref="R9:R12" si="1">IF($P9&lt;4,"Kém",IF(AND($P9&gt;=4,$P9&lt;=5.4),"Trung bình yếu",IF(AND($P9&gt;=5.5,$P9&lt;=6.9),"Trung bình",IF(AND($P9&gt;=7,$P9&lt;=8.4),"Khá",IF(AND($P9&gt;=8.5,$P9&lt;=10),"Giỏi","")))))</f>
        <v>Khá</v>
      </c>
      <c r="S9" s="96" t="str">
        <f>+IF(OR($H9=0,$I9=0,$J9=0,$K9=0),"Không đủ ĐKDT",IF(AND(O9=0,P9&gt;=4),"Không đạt",""))</f>
        <v/>
      </c>
      <c r="T9" s="109" t="s">
        <v>83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33" customHeight="1">
      <c r="B10" s="25">
        <v>2</v>
      </c>
      <c r="C10" s="98" t="s">
        <v>433</v>
      </c>
      <c r="D10" s="99" t="s">
        <v>434</v>
      </c>
      <c r="E10" s="100" t="s">
        <v>435</v>
      </c>
      <c r="F10" s="101" t="s">
        <v>436</v>
      </c>
      <c r="G10" s="98" t="s">
        <v>298</v>
      </c>
      <c r="H10" s="102">
        <v>8.5</v>
      </c>
      <c r="I10" s="102">
        <v>8</v>
      </c>
      <c r="J10" s="102" t="s">
        <v>28</v>
      </c>
      <c r="K10" s="102">
        <v>8</v>
      </c>
      <c r="L10" s="103"/>
      <c r="M10" s="103"/>
      <c r="N10" s="103"/>
      <c r="O10" s="104">
        <v>7</v>
      </c>
      <c r="P10" s="105">
        <f>ROUND(SUMPRODUCT(H10:O10,$H$8:$O$8)/100,1)</f>
        <v>7.4</v>
      </c>
      <c r="Q10" s="106" t="str">
        <f t="shared" si="0"/>
        <v>B</v>
      </c>
      <c r="R10" s="107" t="str">
        <f t="shared" si="1"/>
        <v>Khá</v>
      </c>
      <c r="S10" s="96" t="str">
        <f>+IF(OR($H10=0,$I10=0,$J10=0,$K10=0),"Không đủ ĐKDT",IF(AND(O10=0,P10&gt;=4),"Không đạt",""))</f>
        <v/>
      </c>
      <c r="T10" s="110" t="s">
        <v>83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33" customHeight="1">
      <c r="B11" s="25">
        <v>3</v>
      </c>
      <c r="C11" s="98" t="s">
        <v>437</v>
      </c>
      <c r="D11" s="99" t="s">
        <v>438</v>
      </c>
      <c r="E11" s="100" t="s">
        <v>246</v>
      </c>
      <c r="F11" s="101" t="s">
        <v>274</v>
      </c>
      <c r="G11" s="98" t="s">
        <v>279</v>
      </c>
      <c r="H11" s="102">
        <v>10</v>
      </c>
      <c r="I11" s="102">
        <v>9</v>
      </c>
      <c r="J11" s="102" t="s">
        <v>28</v>
      </c>
      <c r="K11" s="102">
        <v>9</v>
      </c>
      <c r="L11" s="108"/>
      <c r="M11" s="108"/>
      <c r="N11" s="108"/>
      <c r="O11" s="104">
        <v>8</v>
      </c>
      <c r="P11" s="105">
        <f>ROUND(SUMPRODUCT(H11:O11,$H$8:$O$8)/100,1)</f>
        <v>8.4</v>
      </c>
      <c r="Q11" s="106" t="str">
        <f t="shared" si="0"/>
        <v>B+</v>
      </c>
      <c r="R11" s="107" t="str">
        <f t="shared" si="1"/>
        <v>Khá</v>
      </c>
      <c r="S11" s="96" t="str">
        <f t="shared" ref="S11:S12" si="2">+IF(OR($H11=0,$I11=0,$J11=0,$K11=0),"Không đủ ĐKDT",IF(AND(O11=0,P11&gt;=4),"Không đạt",""))</f>
        <v/>
      </c>
      <c r="T11" s="110" t="s">
        <v>83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1:38" ht="33" customHeight="1">
      <c r="B12" s="25">
        <v>4</v>
      </c>
      <c r="C12" s="98" t="s">
        <v>407</v>
      </c>
      <c r="D12" s="99" t="s">
        <v>315</v>
      </c>
      <c r="E12" s="100" t="s">
        <v>198</v>
      </c>
      <c r="F12" s="101" t="s">
        <v>408</v>
      </c>
      <c r="G12" s="98" t="s">
        <v>279</v>
      </c>
      <c r="H12" s="102">
        <v>7</v>
      </c>
      <c r="I12" s="102">
        <v>8</v>
      </c>
      <c r="J12" s="102" t="s">
        <v>28</v>
      </c>
      <c r="K12" s="102">
        <v>8</v>
      </c>
      <c r="L12" s="108"/>
      <c r="M12" s="108"/>
      <c r="N12" s="108"/>
      <c r="O12" s="104">
        <v>6</v>
      </c>
      <c r="P12" s="105">
        <f>ROUND(SUMPRODUCT(H12:O12,$H$8:$O$8)/100,1)</f>
        <v>6.5</v>
      </c>
      <c r="Q12" s="106" t="str">
        <f t="shared" si="0"/>
        <v>C+</v>
      </c>
      <c r="R12" s="107" t="str">
        <f t="shared" si="1"/>
        <v>Trung bình</v>
      </c>
      <c r="S12" s="96" t="str">
        <f t="shared" si="2"/>
        <v/>
      </c>
      <c r="T12" s="110" t="s">
        <v>83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1:38" ht="9" customHeight="1">
      <c r="A13" s="2"/>
      <c r="B13" s="38"/>
      <c r="C13" s="39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8" hidden="1">
      <c r="A14" s="2"/>
      <c r="B14" s="149" t="s">
        <v>29</v>
      </c>
      <c r="C14" s="149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t="16.5" hidden="1" customHeight="1">
      <c r="A15" s="2"/>
      <c r="B15" s="44" t="s">
        <v>30</v>
      </c>
      <c r="C15" s="44"/>
      <c r="D15" s="45">
        <f>+$Z$7</f>
        <v>4</v>
      </c>
      <c r="E15" s="46" t="s">
        <v>31</v>
      </c>
      <c r="F15" s="136" t="s">
        <v>32</v>
      </c>
      <c r="G15" s="136"/>
      <c r="H15" s="136"/>
      <c r="I15" s="136"/>
      <c r="J15" s="136"/>
      <c r="K15" s="136"/>
      <c r="L15" s="136"/>
      <c r="M15" s="136"/>
      <c r="N15" s="136"/>
      <c r="O15" s="47">
        <f>$Z$7 -COUNTIF($S$8:$S$202,"Vắng") -COUNTIF($S$8:$S$202,"Vắng có phép") - COUNTIF($S$8:$S$202,"Đình chỉ thi") - COUNTIF($S$8:$S$202,"Không đủ ĐKDT")</f>
        <v>4</v>
      </c>
      <c r="P15" s="47"/>
      <c r="Q15" s="47"/>
      <c r="R15" s="48"/>
      <c r="S15" s="49" t="s">
        <v>31</v>
      </c>
      <c r="T15" s="48"/>
      <c r="U15" s="3"/>
    </row>
    <row r="16" spans="1:38" ht="16.5" hidden="1" customHeight="1">
      <c r="A16" s="2"/>
      <c r="B16" s="44" t="s">
        <v>33</v>
      </c>
      <c r="C16" s="44"/>
      <c r="D16" s="45">
        <f>+$AK$7</f>
        <v>4</v>
      </c>
      <c r="E16" s="46" t="s">
        <v>31</v>
      </c>
      <c r="F16" s="136" t="s">
        <v>34</v>
      </c>
      <c r="G16" s="136"/>
      <c r="H16" s="136"/>
      <c r="I16" s="136"/>
      <c r="J16" s="136"/>
      <c r="K16" s="136"/>
      <c r="L16" s="136"/>
      <c r="M16" s="136"/>
      <c r="N16" s="136"/>
      <c r="O16" s="50">
        <f>COUNTIF($S$8:$S$78,"Vắng")</f>
        <v>0</v>
      </c>
      <c r="P16" s="50"/>
      <c r="Q16" s="50"/>
      <c r="R16" s="51"/>
      <c r="S16" s="49" t="s">
        <v>31</v>
      </c>
      <c r="T16" s="51"/>
      <c r="U16" s="3"/>
    </row>
    <row r="17" spans="1:38" ht="16.5" hidden="1" customHeight="1">
      <c r="A17" s="2"/>
      <c r="B17" s="44" t="s">
        <v>46</v>
      </c>
      <c r="C17" s="44"/>
      <c r="D17" s="60">
        <f>COUNTIF(W9:W12,"Học lại")</f>
        <v>0</v>
      </c>
      <c r="E17" s="46" t="s">
        <v>31</v>
      </c>
      <c r="F17" s="136" t="s">
        <v>47</v>
      </c>
      <c r="G17" s="136"/>
      <c r="H17" s="136"/>
      <c r="I17" s="136"/>
      <c r="J17" s="136"/>
      <c r="K17" s="136"/>
      <c r="L17" s="136"/>
      <c r="M17" s="136"/>
      <c r="N17" s="136"/>
      <c r="O17" s="47">
        <f>COUNTIF($S$8:$S$78,"Vắng có phép")</f>
        <v>0</v>
      </c>
      <c r="P17" s="47"/>
      <c r="Q17" s="47"/>
      <c r="R17" s="48"/>
      <c r="S17" s="49" t="s">
        <v>31</v>
      </c>
      <c r="T17" s="48"/>
      <c r="U17" s="3"/>
    </row>
    <row r="18" spans="1:38" ht="3" hidden="1" customHeight="1">
      <c r="A18" s="2"/>
      <c r="B18" s="38"/>
      <c r="C18" s="39"/>
      <c r="D18" s="39"/>
      <c r="E18" s="40"/>
      <c r="F18" s="40"/>
      <c r="G18" s="40"/>
      <c r="H18" s="41"/>
      <c r="I18" s="4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3"/>
    </row>
    <row r="19" spans="1:38" hidden="1">
      <c r="B19" s="79" t="s">
        <v>48</v>
      </c>
      <c r="C19" s="79"/>
      <c r="D19" s="80">
        <f>COUNTIF(W9:W12,"Thi lại")</f>
        <v>0</v>
      </c>
      <c r="E19" s="81" t="s">
        <v>31</v>
      </c>
      <c r="F19" s="3"/>
      <c r="G19" s="3"/>
      <c r="H19" s="3"/>
      <c r="I19" s="3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3"/>
    </row>
    <row r="20" spans="1:38" ht="24.75" customHeight="1">
      <c r="B20" s="79"/>
      <c r="C20" s="79"/>
      <c r="D20" s="80"/>
      <c r="E20" s="81"/>
      <c r="F20" s="3"/>
      <c r="G20" s="3"/>
      <c r="H20" s="3"/>
      <c r="I20" s="3"/>
      <c r="J20" s="137" t="s">
        <v>572</v>
      </c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3"/>
    </row>
    <row r="21" spans="1:38" ht="33" customHeight="1">
      <c r="A21" s="52"/>
      <c r="B21" s="134" t="s">
        <v>35</v>
      </c>
      <c r="C21" s="134"/>
      <c r="D21" s="134"/>
      <c r="E21" s="134"/>
      <c r="F21" s="134"/>
      <c r="G21" s="134"/>
      <c r="H21" s="134"/>
      <c r="I21" s="53"/>
      <c r="J21" s="138" t="s">
        <v>51</v>
      </c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3"/>
    </row>
    <row r="22" spans="1:38" ht="4.5" customHeight="1">
      <c r="A22" s="2"/>
      <c r="B22" s="38"/>
      <c r="C22" s="54"/>
      <c r="D22" s="54"/>
      <c r="E22" s="55"/>
      <c r="F22" s="55"/>
      <c r="G22" s="55"/>
      <c r="H22" s="56"/>
      <c r="I22" s="57"/>
      <c r="J22" s="57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>
      <c r="B23" s="134" t="s">
        <v>36</v>
      </c>
      <c r="C23" s="134"/>
      <c r="D23" s="135" t="s">
        <v>37</v>
      </c>
      <c r="E23" s="135"/>
      <c r="F23" s="135"/>
      <c r="G23" s="135"/>
      <c r="H23" s="135"/>
      <c r="I23" s="57"/>
      <c r="J23" s="57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140" t="s">
        <v>52</v>
      </c>
      <c r="C29" s="140"/>
      <c r="D29" s="140" t="s">
        <v>53</v>
      </c>
      <c r="E29" s="140"/>
      <c r="F29" s="140"/>
      <c r="G29" s="140"/>
      <c r="H29" s="140"/>
      <c r="I29" s="140"/>
      <c r="J29" s="140" t="s">
        <v>54</v>
      </c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8.7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25.5" customHeight="1">
      <c r="A33" s="1"/>
      <c r="B33" s="134"/>
      <c r="C33" s="134"/>
      <c r="D33" s="134"/>
      <c r="E33" s="134"/>
      <c r="F33" s="134"/>
      <c r="G33" s="134"/>
      <c r="H33" s="134"/>
      <c r="I33" s="53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8.75" customHeight="1">
      <c r="A34" s="1"/>
      <c r="B34" s="38"/>
      <c r="C34" s="54"/>
      <c r="D34" s="54"/>
      <c r="E34" s="55"/>
      <c r="F34" s="55"/>
      <c r="G34" s="55"/>
      <c r="H34" s="56"/>
      <c r="I34" s="57"/>
      <c r="J34" s="57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34"/>
      <c r="C35" s="134"/>
      <c r="D35" s="135"/>
      <c r="E35" s="135"/>
      <c r="F35" s="135"/>
      <c r="G35" s="135"/>
      <c r="H35" s="135"/>
      <c r="I35" s="57"/>
      <c r="J35" s="57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5" customHeight="1">
      <c r="A40" s="1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6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36" customHeight="1">
      <c r="A42" s="1"/>
      <c r="B42" s="134"/>
      <c r="C42" s="134"/>
      <c r="D42" s="134"/>
      <c r="E42" s="134"/>
      <c r="F42" s="134"/>
      <c r="G42" s="134"/>
      <c r="H42" s="134"/>
      <c r="I42" s="53"/>
      <c r="J42" s="138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38"/>
      <c r="C43" s="54"/>
      <c r="D43" s="54"/>
      <c r="E43" s="55"/>
      <c r="F43" s="55"/>
      <c r="G43" s="55"/>
      <c r="H43" s="56"/>
      <c r="I43" s="57"/>
      <c r="J43" s="57"/>
      <c r="K43" s="3"/>
      <c r="L43" s="3"/>
      <c r="M43" s="3"/>
      <c r="N43" s="3"/>
      <c r="O43" s="3"/>
      <c r="P43" s="3"/>
      <c r="Q43" s="3"/>
      <c r="R43" s="3"/>
      <c r="S43" s="3"/>
      <c r="T43" s="3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134"/>
      <c r="C44" s="134"/>
      <c r="D44" s="135"/>
      <c r="E44" s="135"/>
      <c r="F44" s="135"/>
      <c r="G44" s="135"/>
      <c r="H44" s="135"/>
      <c r="I44" s="57"/>
      <c r="J44" s="57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9" spans="2:20"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</row>
  </sheetData>
  <sheetProtection formatCells="0" formatColumns="0" formatRows="0" insertColumns="0" insertRows="0" insertHyperlinks="0" deleteColumns="0" deleteRows="0" sort="0" autoFilter="0" pivotTables="0"/>
  <autoFilter ref="A7:AL12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16:N16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4:C14"/>
    <mergeCell ref="F15:N15"/>
    <mergeCell ref="C6:C7"/>
    <mergeCell ref="D6:E7"/>
    <mergeCell ref="B35:C35"/>
    <mergeCell ref="D35:H35"/>
    <mergeCell ref="F17:N17"/>
    <mergeCell ref="J19:T19"/>
    <mergeCell ref="J20:T20"/>
    <mergeCell ref="B21:H21"/>
    <mergeCell ref="J21:T21"/>
    <mergeCell ref="B23:C23"/>
    <mergeCell ref="D23:H23"/>
    <mergeCell ref="B29:C29"/>
    <mergeCell ref="D29:I29"/>
    <mergeCell ref="J29:T29"/>
    <mergeCell ref="B33:H33"/>
    <mergeCell ref="J33:T33"/>
    <mergeCell ref="B49:C49"/>
    <mergeCell ref="D49:I49"/>
    <mergeCell ref="J49:T49"/>
    <mergeCell ref="B40:C40"/>
    <mergeCell ref="D40:I40"/>
    <mergeCell ref="J40:T40"/>
    <mergeCell ref="B42:H42"/>
    <mergeCell ref="J42:T42"/>
    <mergeCell ref="B44:C44"/>
    <mergeCell ref="D44:H44"/>
  </mergeCells>
  <conditionalFormatting sqref="H9:O12">
    <cfRule type="cellIs" dxfId="29" priority="20" operator="greaterThan">
      <formula>10</formula>
    </cfRule>
  </conditionalFormatting>
  <conditionalFormatting sqref="O9:O12">
    <cfRule type="cellIs" dxfId="28" priority="14" operator="greaterThan">
      <formula>10</formula>
    </cfRule>
    <cfRule type="cellIs" dxfId="27" priority="15" operator="greaterThan">
      <formula>10</formula>
    </cfRule>
    <cfRule type="cellIs" dxfId="26" priority="16" operator="greaterThan">
      <formula>10</formula>
    </cfRule>
    <cfRule type="cellIs" dxfId="25" priority="17" operator="greaterThan">
      <formula>10</formula>
    </cfRule>
    <cfRule type="cellIs" dxfId="24" priority="18" operator="greaterThan">
      <formula>10</formula>
    </cfRule>
    <cfRule type="cellIs" dxfId="23" priority="19" operator="greaterThan">
      <formula>10</formula>
    </cfRule>
  </conditionalFormatting>
  <conditionalFormatting sqref="H9:K12">
    <cfRule type="cellIs" dxfId="22" priority="12" operator="greaterThan">
      <formula>10</formula>
    </cfRule>
  </conditionalFormatting>
  <conditionalFormatting sqref="C1:C1048576">
    <cfRule type="duplicateValues" dxfId="21" priority="9"/>
  </conditionalFormatting>
  <conditionalFormatting sqref="C20:C29">
    <cfRule type="duplicateValues" dxfId="20" priority="7"/>
  </conditionalFormatting>
  <dataValidations count="1">
    <dataValidation allowBlank="1" showInputMessage="1" showErrorMessage="1" errorTitle="Không xóa dữ liệu" error="Không xóa dữ liệu" prompt="Không xóa dữ liệu" sqref="W9:W12 X2:AL7 D17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53"/>
  <sheetViews>
    <sheetView workbookViewId="0">
      <pane ySplit="2" topLeftCell="A3" activePane="bottomLeft" state="frozen"/>
      <selection activeCell="A6" sqref="A6:XFD6"/>
      <selection pane="bottomLeft" activeCell="B37" sqref="B37:H37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5.3984375" style="1" customWidth="1"/>
    <col min="5" max="5" width="6.8984375" style="1" customWidth="1"/>
    <col min="6" max="6" width="9.3984375" style="1" hidden="1" customWidth="1"/>
    <col min="7" max="7" width="12.796875" style="1" customWidth="1"/>
    <col min="8" max="8" width="5.19921875" style="1" customWidth="1"/>
    <col min="9" max="9" width="5.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6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8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79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81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2</v>
      </c>
      <c r="G4" s="152" t="s">
        <v>80</v>
      </c>
      <c r="H4" s="152"/>
      <c r="I4" s="152"/>
      <c r="J4" s="152"/>
      <c r="K4" s="152"/>
      <c r="L4" s="152"/>
      <c r="M4" s="152"/>
      <c r="N4" s="152"/>
      <c r="O4" s="152" t="s">
        <v>65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Kế toán ngân hàng thương mại</v>
      </c>
      <c r="Y7" s="68" t="str">
        <f>+O3</f>
        <v>Nhóm: FIA1408</v>
      </c>
      <c r="Z7" s="69">
        <f>+$AI$7+$AK$7+$AG$7</f>
        <v>8</v>
      </c>
      <c r="AA7" s="63">
        <f>COUNTIF($S$8:$S$76,"Khiển trách")</f>
        <v>0</v>
      </c>
      <c r="AB7" s="63">
        <f>COUNTIF($S$8:$S$76,"Cảnh cáo")</f>
        <v>0</v>
      </c>
      <c r="AC7" s="63">
        <f>COUNTIF($S$8:$S$76,"Đình chỉ thi")</f>
        <v>0</v>
      </c>
      <c r="AD7" s="70">
        <f>+($AA$7+$AB$7+$AC$7)/$Z$7*100%</f>
        <v>0</v>
      </c>
      <c r="AE7" s="63">
        <f>SUM(COUNTIF($S$8:$S$74,"Vắng"),COUNTIF($S$8:$S$74,"Vắng có phép"))</f>
        <v>0</v>
      </c>
      <c r="AF7" s="71">
        <f>+$AE$7/$Z$7</f>
        <v>0</v>
      </c>
      <c r="AG7" s="72">
        <f>COUNTIF($W$8:$W$74,"Thi lại")</f>
        <v>0</v>
      </c>
      <c r="AH7" s="71">
        <f>+$AG$7/$Z$7</f>
        <v>0</v>
      </c>
      <c r="AI7" s="72">
        <f>COUNTIF($W$8:$W$75,"Học lại")</f>
        <v>0</v>
      </c>
      <c r="AJ7" s="71">
        <f>+$AI$7/$Z$7</f>
        <v>0</v>
      </c>
      <c r="AK7" s="63">
        <f>COUNTIF($W$9:$W$75,"Đạt")</f>
        <v>8</v>
      </c>
      <c r="AL7" s="70">
        <f>+$AK$7/$Z$7</f>
        <v>1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20</v>
      </c>
      <c r="J8" s="83"/>
      <c r="K8" s="9"/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28.95" customHeight="1">
      <c r="B9" s="13">
        <v>1</v>
      </c>
      <c r="C9" s="87" t="s">
        <v>428</v>
      </c>
      <c r="D9" s="88" t="s">
        <v>429</v>
      </c>
      <c r="E9" s="89" t="s">
        <v>430</v>
      </c>
      <c r="F9" s="90" t="s">
        <v>431</v>
      </c>
      <c r="G9" s="87" t="s">
        <v>432</v>
      </c>
      <c r="H9" s="91">
        <v>9</v>
      </c>
      <c r="I9" s="91">
        <v>9</v>
      </c>
      <c r="J9" s="91" t="s">
        <v>28</v>
      </c>
      <c r="K9" s="91" t="s">
        <v>28</v>
      </c>
      <c r="L9" s="92"/>
      <c r="M9" s="92"/>
      <c r="N9" s="92"/>
      <c r="O9" s="93">
        <v>7</v>
      </c>
      <c r="P9" s="94">
        <f>ROUND(SUMPRODUCT(H9:O9,$H$8:$O$8)/100,1)</f>
        <v>7.6</v>
      </c>
      <c r="Q9" s="95" t="str">
        <f t="shared" ref="Q9:Q16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</v>
      </c>
      <c r="R9" s="95" t="str">
        <f t="shared" ref="R9:R16" si="1">IF($P9&lt;4,"Kém",IF(AND($P9&gt;=4,$P9&lt;=5.4),"Trung bình yếu",IF(AND($P9&gt;=5.5,$P9&lt;=6.9),"Trung bình",IF(AND($P9&gt;=7,$P9&lt;=8.4),"Khá",IF(AND($P9&gt;=8.5,$P9&lt;=10),"Giỏi","")))))</f>
        <v>Khá</v>
      </c>
      <c r="S9" s="96" t="str">
        <f>+IF(OR($H9=0,$I9=0,$J9=0,$K9=0),"Không đủ ĐKDT",IF(AND(O9=0,P9&gt;=4),"Không đạt",""))</f>
        <v/>
      </c>
      <c r="T9" s="23" t="s">
        <v>85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28.95" customHeight="1">
      <c r="B10" s="25">
        <v>2</v>
      </c>
      <c r="C10" s="98" t="s">
        <v>348</v>
      </c>
      <c r="D10" s="99" t="s">
        <v>349</v>
      </c>
      <c r="E10" s="100" t="s">
        <v>150</v>
      </c>
      <c r="F10" s="101" t="s">
        <v>350</v>
      </c>
      <c r="G10" s="98" t="s">
        <v>279</v>
      </c>
      <c r="H10" s="102">
        <v>7</v>
      </c>
      <c r="I10" s="102">
        <v>8</v>
      </c>
      <c r="J10" s="102" t="s">
        <v>28</v>
      </c>
      <c r="K10" s="102" t="s">
        <v>28</v>
      </c>
      <c r="L10" s="103"/>
      <c r="M10" s="103"/>
      <c r="N10" s="103"/>
      <c r="O10" s="104">
        <v>5.5</v>
      </c>
      <c r="P10" s="105">
        <f>ROUND(SUMPRODUCT(H10:O10,$H$8:$O$8)/100,1)</f>
        <v>6.2</v>
      </c>
      <c r="Q10" s="106" t="str">
        <f t="shared" si="0"/>
        <v>C</v>
      </c>
      <c r="R10" s="107" t="str">
        <f t="shared" si="1"/>
        <v>Trung bình</v>
      </c>
      <c r="S10" s="96" t="str">
        <f>+IF(OR($H10=0,$I10=0,$J10=0,$K10=0),"Không đủ ĐKDT",IF(AND(O10=0,P10&gt;=4),"Không đạt",""))</f>
        <v/>
      </c>
      <c r="T10" s="36" t="s">
        <v>85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28.95" customHeight="1">
      <c r="B11" s="25">
        <v>3</v>
      </c>
      <c r="C11" s="98" t="s">
        <v>545</v>
      </c>
      <c r="D11" s="99" t="s">
        <v>546</v>
      </c>
      <c r="E11" s="100" t="s">
        <v>525</v>
      </c>
      <c r="F11" s="101" t="s">
        <v>547</v>
      </c>
      <c r="G11" s="98" t="s">
        <v>97</v>
      </c>
      <c r="H11" s="102">
        <v>9</v>
      </c>
      <c r="I11" s="102">
        <v>9</v>
      </c>
      <c r="J11" s="102" t="s">
        <v>28</v>
      </c>
      <c r="K11" s="102" t="s">
        <v>28</v>
      </c>
      <c r="L11" s="108"/>
      <c r="M11" s="108"/>
      <c r="N11" s="108"/>
      <c r="O11" s="104">
        <v>7.5</v>
      </c>
      <c r="P11" s="105">
        <f>ROUND(SUMPRODUCT(H11:O11,$H$8:$O$8)/100,1)</f>
        <v>8</v>
      </c>
      <c r="Q11" s="106" t="str">
        <f t="shared" si="0"/>
        <v>B+</v>
      </c>
      <c r="R11" s="107" t="str">
        <f t="shared" si="1"/>
        <v>Khá</v>
      </c>
      <c r="S11" s="96" t="str">
        <f t="shared" ref="S11:S16" si="2">+IF(OR($H11=0,$I11=0,$J11=0,$K11=0),"Không đủ ĐKDT",IF(AND(O11=0,P11&gt;=4),"Không đạt",""))</f>
        <v/>
      </c>
      <c r="T11" s="36" t="s">
        <v>85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28.95" customHeight="1">
      <c r="B12" s="25">
        <v>4</v>
      </c>
      <c r="C12" s="98" t="s">
        <v>548</v>
      </c>
      <c r="D12" s="99" t="s">
        <v>549</v>
      </c>
      <c r="E12" s="100" t="s">
        <v>550</v>
      </c>
      <c r="F12" s="101" t="s">
        <v>551</v>
      </c>
      <c r="G12" s="98" t="s">
        <v>269</v>
      </c>
      <c r="H12" s="102">
        <v>8</v>
      </c>
      <c r="I12" s="102">
        <v>8</v>
      </c>
      <c r="J12" s="102" t="s">
        <v>28</v>
      </c>
      <c r="K12" s="102" t="s">
        <v>28</v>
      </c>
      <c r="L12" s="108"/>
      <c r="M12" s="108"/>
      <c r="N12" s="108"/>
      <c r="O12" s="104">
        <v>6.5</v>
      </c>
      <c r="P12" s="105">
        <f>ROUND(SUMPRODUCT(H12:O12,$H$8:$O$8)/100,1)</f>
        <v>7</v>
      </c>
      <c r="Q12" s="106" t="str">
        <f t="shared" si="0"/>
        <v>B</v>
      </c>
      <c r="R12" s="107" t="str">
        <f t="shared" si="1"/>
        <v>Khá</v>
      </c>
      <c r="S12" s="96" t="str">
        <f t="shared" si="2"/>
        <v/>
      </c>
      <c r="T12" s="36" t="s">
        <v>85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28.95" customHeight="1">
      <c r="B13" s="25">
        <v>5</v>
      </c>
      <c r="C13" s="98" t="s">
        <v>552</v>
      </c>
      <c r="D13" s="99" t="s">
        <v>553</v>
      </c>
      <c r="E13" s="100" t="s">
        <v>554</v>
      </c>
      <c r="F13" s="101" t="s">
        <v>199</v>
      </c>
      <c r="G13" s="98" t="s">
        <v>298</v>
      </c>
      <c r="H13" s="102">
        <v>9</v>
      </c>
      <c r="I13" s="102">
        <v>9</v>
      </c>
      <c r="J13" s="102" t="s">
        <v>28</v>
      </c>
      <c r="K13" s="102" t="s">
        <v>28</v>
      </c>
      <c r="L13" s="108"/>
      <c r="M13" s="108"/>
      <c r="N13" s="108"/>
      <c r="O13" s="104">
        <v>7.5</v>
      </c>
      <c r="P13" s="105">
        <f>ROUND(SUMPRODUCT(H13:O13,$H$8:$O$8)/100,1)</f>
        <v>8</v>
      </c>
      <c r="Q13" s="106" t="str">
        <f t="shared" si="0"/>
        <v>B+</v>
      </c>
      <c r="R13" s="107" t="str">
        <f t="shared" si="1"/>
        <v>Khá</v>
      </c>
      <c r="S13" s="96" t="str">
        <f t="shared" si="2"/>
        <v/>
      </c>
      <c r="T13" s="36" t="s">
        <v>85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28.95" customHeight="1">
      <c r="B14" s="25">
        <v>6</v>
      </c>
      <c r="C14" s="98" t="s">
        <v>555</v>
      </c>
      <c r="D14" s="99" t="s">
        <v>123</v>
      </c>
      <c r="E14" s="100" t="s">
        <v>174</v>
      </c>
      <c r="F14" s="101" t="s">
        <v>556</v>
      </c>
      <c r="G14" s="98" t="s">
        <v>298</v>
      </c>
      <c r="H14" s="102">
        <v>9</v>
      </c>
      <c r="I14" s="102">
        <v>9</v>
      </c>
      <c r="J14" s="102" t="s">
        <v>28</v>
      </c>
      <c r="K14" s="102" t="s">
        <v>28</v>
      </c>
      <c r="L14" s="108"/>
      <c r="M14" s="108"/>
      <c r="N14" s="108"/>
      <c r="O14" s="104">
        <v>5</v>
      </c>
      <c r="P14" s="105">
        <f>ROUND(SUMPRODUCT(H14:O14,$H$8:$O$8)/100,1)</f>
        <v>6.2</v>
      </c>
      <c r="Q14" s="106" t="str">
        <f t="shared" si="0"/>
        <v>C</v>
      </c>
      <c r="R14" s="107" t="str">
        <f t="shared" si="1"/>
        <v>Trung bình</v>
      </c>
      <c r="S14" s="96" t="str">
        <f t="shared" si="2"/>
        <v/>
      </c>
      <c r="T14" s="36" t="s">
        <v>85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28.95" customHeight="1">
      <c r="B15" s="25">
        <v>7</v>
      </c>
      <c r="C15" s="98" t="s">
        <v>557</v>
      </c>
      <c r="D15" s="99" t="s">
        <v>558</v>
      </c>
      <c r="E15" s="100" t="s">
        <v>559</v>
      </c>
      <c r="F15" s="101" t="s">
        <v>560</v>
      </c>
      <c r="G15" s="98" t="s">
        <v>97</v>
      </c>
      <c r="H15" s="102">
        <v>8</v>
      </c>
      <c r="I15" s="102">
        <v>8</v>
      </c>
      <c r="J15" s="102" t="s">
        <v>28</v>
      </c>
      <c r="K15" s="102" t="s">
        <v>28</v>
      </c>
      <c r="L15" s="108"/>
      <c r="M15" s="108"/>
      <c r="N15" s="108"/>
      <c r="O15" s="104">
        <v>7</v>
      </c>
      <c r="P15" s="105">
        <f>ROUND(SUMPRODUCT(H15:O15,$H$8:$O$8)/100,1)</f>
        <v>7.3</v>
      </c>
      <c r="Q15" s="106" t="str">
        <f t="shared" si="0"/>
        <v>B</v>
      </c>
      <c r="R15" s="107" t="str">
        <f t="shared" si="1"/>
        <v>Khá</v>
      </c>
      <c r="S15" s="96" t="str">
        <f t="shared" si="2"/>
        <v/>
      </c>
      <c r="T15" s="36" t="s">
        <v>85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28.95" customHeight="1">
      <c r="B16" s="25">
        <v>8</v>
      </c>
      <c r="C16" s="98" t="s">
        <v>409</v>
      </c>
      <c r="D16" s="99" t="s">
        <v>158</v>
      </c>
      <c r="E16" s="100" t="s">
        <v>410</v>
      </c>
      <c r="F16" s="101" t="s">
        <v>411</v>
      </c>
      <c r="G16" s="98" t="s">
        <v>97</v>
      </c>
      <c r="H16" s="102">
        <v>7</v>
      </c>
      <c r="I16" s="102">
        <v>8</v>
      </c>
      <c r="J16" s="102" t="s">
        <v>28</v>
      </c>
      <c r="K16" s="102" t="s">
        <v>28</v>
      </c>
      <c r="L16" s="108"/>
      <c r="M16" s="108"/>
      <c r="N16" s="108"/>
      <c r="O16" s="104">
        <v>7.5</v>
      </c>
      <c r="P16" s="105">
        <f>ROUND(SUMPRODUCT(H16:O16,$H$8:$O$8)/100,1)</f>
        <v>7.6</v>
      </c>
      <c r="Q16" s="106" t="str">
        <f t="shared" si="0"/>
        <v>B</v>
      </c>
      <c r="R16" s="107" t="str">
        <f t="shared" si="1"/>
        <v>Khá</v>
      </c>
      <c r="S16" s="96" t="str">
        <f t="shared" si="2"/>
        <v/>
      </c>
      <c r="T16" s="36" t="s">
        <v>85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9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t="16.8" hidden="1">
      <c r="A18" s="2"/>
      <c r="B18" s="149" t="s">
        <v>29</v>
      </c>
      <c r="C18" s="149"/>
      <c r="D18" s="39"/>
      <c r="E18" s="40"/>
      <c r="F18" s="40"/>
      <c r="G18" s="40"/>
      <c r="H18" s="41"/>
      <c r="I18" s="4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3"/>
    </row>
    <row r="19" spans="1:38" ht="16.5" hidden="1" customHeight="1">
      <c r="A19" s="2"/>
      <c r="B19" s="44" t="s">
        <v>30</v>
      </c>
      <c r="C19" s="44"/>
      <c r="D19" s="45">
        <f>+$Z$7</f>
        <v>8</v>
      </c>
      <c r="E19" s="46" t="s">
        <v>31</v>
      </c>
      <c r="F19" s="136" t="s">
        <v>32</v>
      </c>
      <c r="G19" s="136"/>
      <c r="H19" s="136"/>
      <c r="I19" s="136"/>
      <c r="J19" s="136"/>
      <c r="K19" s="136"/>
      <c r="L19" s="136"/>
      <c r="M19" s="136"/>
      <c r="N19" s="136"/>
      <c r="O19" s="47">
        <f>$Z$7 -COUNTIF($S$8:$S$206,"Vắng") -COUNTIF($S$8:$S$206,"Vắng có phép") - COUNTIF($S$8:$S$206,"Đình chỉ thi") - COUNTIF($S$8:$S$206,"Không đủ ĐKDT")</f>
        <v>8</v>
      </c>
      <c r="P19" s="47"/>
      <c r="Q19" s="47"/>
      <c r="R19" s="48"/>
      <c r="S19" s="49" t="s">
        <v>31</v>
      </c>
      <c r="T19" s="48"/>
      <c r="U19" s="3"/>
    </row>
    <row r="20" spans="1:38" ht="16.5" hidden="1" customHeight="1">
      <c r="A20" s="2"/>
      <c r="B20" s="44" t="s">
        <v>33</v>
      </c>
      <c r="C20" s="44"/>
      <c r="D20" s="45">
        <f>+$AK$7</f>
        <v>8</v>
      </c>
      <c r="E20" s="46" t="s">
        <v>31</v>
      </c>
      <c r="F20" s="136" t="s">
        <v>34</v>
      </c>
      <c r="G20" s="136"/>
      <c r="H20" s="136"/>
      <c r="I20" s="136"/>
      <c r="J20" s="136"/>
      <c r="K20" s="136"/>
      <c r="L20" s="136"/>
      <c r="M20" s="136"/>
      <c r="N20" s="136"/>
      <c r="O20" s="50">
        <f>COUNTIF($S$8:$S$82,"Vắng")</f>
        <v>0</v>
      </c>
      <c r="P20" s="50"/>
      <c r="Q20" s="50"/>
      <c r="R20" s="51"/>
      <c r="S20" s="49" t="s">
        <v>31</v>
      </c>
      <c r="T20" s="51"/>
      <c r="U20" s="3"/>
    </row>
    <row r="21" spans="1:38" ht="16.5" hidden="1" customHeight="1">
      <c r="A21" s="2"/>
      <c r="B21" s="44" t="s">
        <v>46</v>
      </c>
      <c r="C21" s="44"/>
      <c r="D21" s="60">
        <f>COUNTIF(W9:W16,"Học lại")</f>
        <v>0</v>
      </c>
      <c r="E21" s="46" t="s">
        <v>31</v>
      </c>
      <c r="F21" s="136" t="s">
        <v>47</v>
      </c>
      <c r="G21" s="136"/>
      <c r="H21" s="136"/>
      <c r="I21" s="136"/>
      <c r="J21" s="136"/>
      <c r="K21" s="136"/>
      <c r="L21" s="136"/>
      <c r="M21" s="136"/>
      <c r="N21" s="136"/>
      <c r="O21" s="47">
        <f>COUNTIF($S$8:$S$82,"Vắng có phép")</f>
        <v>0</v>
      </c>
      <c r="P21" s="47"/>
      <c r="Q21" s="47"/>
      <c r="R21" s="48"/>
      <c r="S21" s="49" t="s">
        <v>31</v>
      </c>
      <c r="T21" s="48"/>
      <c r="U21" s="3"/>
    </row>
    <row r="22" spans="1:38" ht="3" hidden="1" customHeight="1">
      <c r="A22" s="2"/>
      <c r="B22" s="38"/>
      <c r="C22" s="39"/>
      <c r="D22" s="39"/>
      <c r="E22" s="40"/>
      <c r="F22" s="40"/>
      <c r="G22" s="40"/>
      <c r="H22" s="41"/>
      <c r="I22" s="42"/>
      <c r="J22" s="42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</row>
    <row r="23" spans="1:38" hidden="1">
      <c r="B23" s="79" t="s">
        <v>48</v>
      </c>
      <c r="C23" s="79"/>
      <c r="D23" s="80">
        <f>COUNTIF(W9:W16,"Thi lại")</f>
        <v>0</v>
      </c>
      <c r="E23" s="81" t="s">
        <v>31</v>
      </c>
      <c r="F23" s="3"/>
      <c r="G23" s="3"/>
      <c r="H23" s="3"/>
      <c r="I23" s="3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3"/>
    </row>
    <row r="24" spans="1:38" ht="24.75" customHeight="1">
      <c r="B24" s="79"/>
      <c r="C24" s="79"/>
      <c r="D24" s="80"/>
      <c r="E24" s="81"/>
      <c r="F24" s="3"/>
      <c r="G24" s="3"/>
      <c r="H24" s="3"/>
      <c r="I24" s="3"/>
      <c r="J24" s="137" t="s">
        <v>578</v>
      </c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3"/>
    </row>
    <row r="25" spans="1:38" ht="33" hidden="1" customHeight="1">
      <c r="A25" s="52"/>
      <c r="B25" s="124" t="s">
        <v>35</v>
      </c>
      <c r="C25" s="124"/>
      <c r="D25" s="124"/>
      <c r="E25" s="124"/>
      <c r="F25" s="124"/>
      <c r="G25" s="124"/>
      <c r="H25" s="124"/>
      <c r="I25" s="113"/>
      <c r="J25" s="125" t="s">
        <v>51</v>
      </c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3"/>
    </row>
    <row r="26" spans="1:38" ht="4.5" hidden="1" customHeight="1">
      <c r="A26" s="2"/>
      <c r="B26" s="114"/>
      <c r="C26" s="115"/>
      <c r="D26" s="115"/>
      <c r="E26" s="116"/>
      <c r="F26" s="116"/>
      <c r="G26" s="116"/>
      <c r="H26" s="117"/>
      <c r="I26" s="118"/>
      <c r="J26" s="118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3"/>
    </row>
    <row r="27" spans="1:38" s="2" customFormat="1" hidden="1">
      <c r="B27" s="124" t="s">
        <v>36</v>
      </c>
      <c r="C27" s="124"/>
      <c r="D27" s="127" t="s">
        <v>37</v>
      </c>
      <c r="E27" s="127"/>
      <c r="F27" s="127"/>
      <c r="G27" s="127"/>
      <c r="H27" s="127"/>
      <c r="I27" s="118"/>
      <c r="J27" s="118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idden="1">
      <c r="A28" s="1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idden="1">
      <c r="A29" s="1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idden="1">
      <c r="A30" s="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9.75" hidden="1" customHeight="1">
      <c r="A31" s="1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3.75" hidden="1" customHeight="1">
      <c r="A32" s="1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hidden="1" customHeight="1">
      <c r="A33" s="1"/>
      <c r="B33" s="162" t="s">
        <v>52</v>
      </c>
      <c r="C33" s="162"/>
      <c r="D33" s="162" t="s">
        <v>53</v>
      </c>
      <c r="E33" s="162"/>
      <c r="F33" s="162"/>
      <c r="G33" s="162"/>
      <c r="H33" s="162"/>
      <c r="I33" s="162"/>
      <c r="J33" s="162" t="s">
        <v>54</v>
      </c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8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8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25.5" customHeight="1">
      <c r="A37" s="1"/>
      <c r="B37" s="134"/>
      <c r="C37" s="134"/>
      <c r="D37" s="134"/>
      <c r="E37" s="134"/>
      <c r="F37" s="134"/>
      <c r="G37" s="134"/>
      <c r="H37" s="134"/>
      <c r="I37" s="53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8.75" customHeight="1">
      <c r="A38" s="1"/>
      <c r="B38" s="38"/>
      <c r="C38" s="54"/>
      <c r="D38" s="54"/>
      <c r="E38" s="55"/>
      <c r="F38" s="55"/>
      <c r="G38" s="55"/>
      <c r="H38" s="56"/>
      <c r="I38" s="57"/>
      <c r="J38" s="57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34"/>
      <c r="C39" s="134"/>
      <c r="D39" s="135"/>
      <c r="E39" s="135"/>
      <c r="F39" s="135"/>
      <c r="G39" s="135"/>
      <c r="H39" s="135"/>
      <c r="I39" s="57"/>
      <c r="J39" s="57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15" customHeight="1">
      <c r="A44" s="1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36" customHeight="1">
      <c r="A46" s="1"/>
      <c r="B46" s="134"/>
      <c r="C46" s="134"/>
      <c r="D46" s="134"/>
      <c r="E46" s="134"/>
      <c r="F46" s="134"/>
      <c r="G46" s="134"/>
      <c r="H46" s="134"/>
      <c r="I46" s="53"/>
      <c r="J46" s="138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  <c r="U47" s="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134"/>
      <c r="C48" s="134"/>
      <c r="D48" s="135"/>
      <c r="E48" s="135"/>
      <c r="F48" s="135"/>
      <c r="G48" s="135"/>
      <c r="H48" s="135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3" spans="1:38"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</row>
  </sheetData>
  <sheetProtection formatCells="0" formatColumns="0" formatRows="0" insertColumns="0" insertRows="0" insertHyperlinks="0" deleteColumns="0" deleteRows="0" sort="0" autoFilter="0" pivotTables="0"/>
  <autoFilter ref="A7:AL16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20:N20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8:C18"/>
    <mergeCell ref="F19:N19"/>
    <mergeCell ref="C6:C7"/>
    <mergeCell ref="D6:E7"/>
    <mergeCell ref="B39:C39"/>
    <mergeCell ref="D39:H39"/>
    <mergeCell ref="F21:N21"/>
    <mergeCell ref="J23:T23"/>
    <mergeCell ref="J24:T24"/>
    <mergeCell ref="B25:H25"/>
    <mergeCell ref="J25:T25"/>
    <mergeCell ref="B27:C27"/>
    <mergeCell ref="D27:H27"/>
    <mergeCell ref="B33:C33"/>
    <mergeCell ref="D33:I33"/>
    <mergeCell ref="J33:T33"/>
    <mergeCell ref="B37:H37"/>
    <mergeCell ref="J37:T37"/>
    <mergeCell ref="B53:C53"/>
    <mergeCell ref="D53:I53"/>
    <mergeCell ref="J53:T53"/>
    <mergeCell ref="B44:C44"/>
    <mergeCell ref="D44:I44"/>
    <mergeCell ref="J44:T44"/>
    <mergeCell ref="B46:H46"/>
    <mergeCell ref="J46:T46"/>
    <mergeCell ref="B48:C48"/>
    <mergeCell ref="D48:H48"/>
  </mergeCells>
  <conditionalFormatting sqref="H9:O16">
    <cfRule type="cellIs" dxfId="39" priority="20" operator="greaterThan">
      <formula>10</formula>
    </cfRule>
  </conditionalFormatting>
  <conditionalFormatting sqref="O9:O16">
    <cfRule type="cellIs" dxfId="38" priority="14" operator="greaterThan">
      <formula>10</formula>
    </cfRule>
    <cfRule type="cellIs" dxfId="37" priority="15" operator="greaterThan">
      <formula>10</formula>
    </cfRule>
    <cfRule type="cellIs" dxfId="36" priority="16" operator="greaterThan">
      <formula>10</formula>
    </cfRule>
    <cfRule type="cellIs" dxfId="35" priority="17" operator="greaterThan">
      <formula>10</formula>
    </cfRule>
    <cfRule type="cellIs" dxfId="34" priority="18" operator="greaterThan">
      <formula>10</formula>
    </cfRule>
    <cfRule type="cellIs" dxfId="33" priority="19" operator="greaterThan">
      <formula>10</formula>
    </cfRule>
  </conditionalFormatting>
  <conditionalFormatting sqref="H9:K16">
    <cfRule type="cellIs" dxfId="32" priority="12" operator="greaterThan">
      <formula>10</formula>
    </cfRule>
  </conditionalFormatting>
  <conditionalFormatting sqref="C1:C1048576">
    <cfRule type="duplicateValues" dxfId="31" priority="9"/>
  </conditionalFormatting>
  <conditionalFormatting sqref="C24:C33">
    <cfRule type="duplicateValues" dxfId="30" priority="7"/>
  </conditionalFormatting>
  <dataValidations count="1">
    <dataValidation allowBlank="1" showInputMessage="1" showErrorMessage="1" errorTitle="Không xóa dữ liệu" error="Không xóa dữ liệu" prompt="Không xóa dữ liệu" sqref="W9:W16 X2:AL7 D21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52"/>
  <sheetViews>
    <sheetView workbookViewId="0">
      <pane ySplit="2" topLeftCell="A3" activePane="bottomLeft" state="frozen"/>
      <selection activeCell="A6" sqref="A6:XFD6"/>
      <selection pane="bottomLeft" activeCell="B45" sqref="B45:H45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4.796875" style="1" customWidth="1"/>
    <col min="5" max="5" width="6.19921875" style="1" customWidth="1"/>
    <col min="6" max="6" width="9.3984375" style="1" hidden="1" customWidth="1"/>
    <col min="7" max="7" width="12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1:38" ht="25.5" customHeight="1">
      <c r="B2" s="160" t="s">
        <v>1</v>
      </c>
      <c r="C2" s="160"/>
      <c r="D2" s="160"/>
      <c r="E2" s="160"/>
      <c r="F2" s="160"/>
      <c r="G2" s="160"/>
      <c r="H2" s="161" t="s">
        <v>55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7" t="s">
        <v>2</v>
      </c>
      <c r="C3" s="157"/>
      <c r="D3" s="158" t="s">
        <v>573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76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1:38" ht="17.25" customHeight="1">
      <c r="B4" s="151" t="s">
        <v>3</v>
      </c>
      <c r="C4" s="151"/>
      <c r="D4" s="6">
        <v>3</v>
      </c>
      <c r="G4" s="152" t="s">
        <v>74</v>
      </c>
      <c r="H4" s="152"/>
      <c r="I4" s="152"/>
      <c r="J4" s="152"/>
      <c r="K4" s="152"/>
      <c r="L4" s="152"/>
      <c r="M4" s="152"/>
      <c r="N4" s="152"/>
      <c r="O4" s="152" t="s">
        <v>65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1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 xml:space="preserve">   Kế toán quản trị 1</v>
      </c>
      <c r="Y7" s="68" t="str">
        <f>+O3</f>
        <v>Nhóm:  FIA1310</v>
      </c>
      <c r="Z7" s="69">
        <f>+$AI$7+$AK$7+$AG$7</f>
        <v>7</v>
      </c>
      <c r="AA7" s="63">
        <f>COUNTIF($S$8:$S$75,"Khiển trách")</f>
        <v>0</v>
      </c>
      <c r="AB7" s="63">
        <f>COUNTIF($S$8:$S$75,"Cảnh cáo")</f>
        <v>0</v>
      </c>
      <c r="AC7" s="63">
        <f>COUNTIF($S$8:$S$75,"Đình chỉ thi")</f>
        <v>0</v>
      </c>
      <c r="AD7" s="70">
        <f>+($AA$7+$AB$7+$AC$7)/$Z$7*100%</f>
        <v>0</v>
      </c>
      <c r="AE7" s="63">
        <f>SUM(COUNTIF($S$8:$S$73,"Vắng"),COUNTIF($S$8:$S$73,"Vắng có phép"))</f>
        <v>1</v>
      </c>
      <c r="AF7" s="71">
        <f>+$AE$7/$Z$7</f>
        <v>0.14285714285714285</v>
      </c>
      <c r="AG7" s="72">
        <f>COUNTIF($W$8:$W$73,"Thi lại")</f>
        <v>0</v>
      </c>
      <c r="AH7" s="71">
        <f>+$AG$7/$Z$7</f>
        <v>0</v>
      </c>
      <c r="AI7" s="72">
        <f>COUNTIF($W$8:$W$74,"Học lại")</f>
        <v>1</v>
      </c>
      <c r="AJ7" s="71">
        <f>+$AI$7/$Z$7</f>
        <v>0.14285714285714285</v>
      </c>
      <c r="AK7" s="63">
        <f>COUNTIF($W$9:$W$74,"Đạt")</f>
        <v>6</v>
      </c>
      <c r="AL7" s="70">
        <f>+$AK$7/$Z$7</f>
        <v>0.8571428571428571</v>
      </c>
    </row>
    <row r="8" spans="1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4" customHeight="1">
      <c r="B9" s="13">
        <v>1</v>
      </c>
      <c r="C9" s="87" t="s">
        <v>416</v>
      </c>
      <c r="D9" s="88" t="s">
        <v>417</v>
      </c>
      <c r="E9" s="89" t="s">
        <v>105</v>
      </c>
      <c r="F9" s="90" t="s">
        <v>418</v>
      </c>
      <c r="G9" s="87" t="s">
        <v>126</v>
      </c>
      <c r="H9" s="91">
        <v>8</v>
      </c>
      <c r="I9" s="121">
        <v>7.5</v>
      </c>
      <c r="J9" s="91" t="s">
        <v>28</v>
      </c>
      <c r="K9" s="91">
        <v>7</v>
      </c>
      <c r="L9" s="92"/>
      <c r="M9" s="92"/>
      <c r="N9" s="92"/>
      <c r="O9" s="93">
        <v>9</v>
      </c>
      <c r="P9" s="94">
        <f>ROUND(SUMPRODUCT(H9:O9,$H$8:$O$8)/100,1)</f>
        <v>8.6</v>
      </c>
      <c r="Q9" s="22" t="str">
        <f t="shared" ref="Q9:Q15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</v>
      </c>
      <c r="R9" s="22" t="str">
        <f t="shared" ref="R9:R15" si="1">IF($P9&lt;4,"Kém",IF(AND($P9&gt;=4,$P9&lt;=5.4),"Trung bình yếu",IF(AND($P9&gt;=5.5,$P9&lt;=6.9),"Trung bình",IF(AND($P9&gt;=7,$P9&lt;=8.4),"Khá",IF(AND($P9&gt;=8.5,$P9&lt;=10),"Giỏi","")))))</f>
        <v>Giỏi</v>
      </c>
      <c r="S9" s="35" t="str">
        <f>+IF(OR($H9=0,$I9=0,$J9=0,$K9=0),"Không đủ ĐKDT",IF(AND(O9=0,P9&gt;=4),"Không đạt",""))</f>
        <v/>
      </c>
      <c r="T9" s="23" t="s">
        <v>77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4" customHeight="1">
      <c r="B10" s="25">
        <v>2</v>
      </c>
      <c r="C10" s="98" t="s">
        <v>419</v>
      </c>
      <c r="D10" s="99" t="s">
        <v>361</v>
      </c>
      <c r="E10" s="100" t="s">
        <v>420</v>
      </c>
      <c r="F10" s="101" t="s">
        <v>421</v>
      </c>
      <c r="G10" s="98" t="s">
        <v>121</v>
      </c>
      <c r="H10" s="102">
        <v>8</v>
      </c>
      <c r="I10" s="102">
        <v>7.5</v>
      </c>
      <c r="J10" s="102" t="s">
        <v>28</v>
      </c>
      <c r="K10" s="102">
        <v>7</v>
      </c>
      <c r="L10" s="103"/>
      <c r="M10" s="103"/>
      <c r="N10" s="103"/>
      <c r="O10" s="104">
        <v>8</v>
      </c>
      <c r="P10" s="105">
        <f>ROUND(SUMPRODUCT(H10:O10,$H$8:$O$8)/100,1)</f>
        <v>7.9</v>
      </c>
      <c r="Q10" s="33" t="str">
        <f t="shared" si="0"/>
        <v>B</v>
      </c>
      <c r="R10" s="34" t="str">
        <f t="shared" si="1"/>
        <v>Khá</v>
      </c>
      <c r="S10" s="35" t="str">
        <f>+IF(OR($H10=0,$I10=0,$J10=0,$K10=0),"Không đủ ĐKDT",IF(AND(O10=0,P10&gt;=4),"Không đạt",""))</f>
        <v/>
      </c>
      <c r="T10" s="36" t="s">
        <v>77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24" customHeight="1">
      <c r="B11" s="25">
        <v>3</v>
      </c>
      <c r="C11" s="98" t="s">
        <v>253</v>
      </c>
      <c r="D11" s="99" t="s">
        <v>254</v>
      </c>
      <c r="E11" s="100" t="s">
        <v>255</v>
      </c>
      <c r="F11" s="101" t="s">
        <v>256</v>
      </c>
      <c r="G11" s="98" t="s">
        <v>126</v>
      </c>
      <c r="H11" s="102">
        <v>8</v>
      </c>
      <c r="I11" s="102">
        <v>7.5</v>
      </c>
      <c r="J11" s="102" t="s">
        <v>28</v>
      </c>
      <c r="K11" s="102">
        <v>7</v>
      </c>
      <c r="L11" s="108"/>
      <c r="M11" s="108"/>
      <c r="N11" s="108"/>
      <c r="O11" s="104">
        <v>9</v>
      </c>
      <c r="P11" s="105">
        <f>ROUND(SUMPRODUCT(H11:O11,$H$8:$O$8)/100,1)</f>
        <v>8.6</v>
      </c>
      <c r="Q11" s="33" t="str">
        <f t="shared" si="0"/>
        <v>A</v>
      </c>
      <c r="R11" s="34" t="str">
        <f t="shared" si="1"/>
        <v>Giỏi</v>
      </c>
      <c r="S11" s="35" t="str">
        <f t="shared" ref="S11:S15" si="2">+IF(OR($H11=0,$I11=0,$J11=0,$K11=0),"Không đủ ĐKDT",IF(AND(O11=0,P11&gt;=4),"Không đạt",""))</f>
        <v/>
      </c>
      <c r="T11" s="36" t="s">
        <v>77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1:38" ht="24" customHeight="1">
      <c r="B12" s="25">
        <v>4</v>
      </c>
      <c r="C12" s="98" t="s">
        <v>261</v>
      </c>
      <c r="D12" s="99" t="s">
        <v>259</v>
      </c>
      <c r="E12" s="100" t="s">
        <v>262</v>
      </c>
      <c r="F12" s="101" t="s">
        <v>203</v>
      </c>
      <c r="G12" s="98" t="s">
        <v>107</v>
      </c>
      <c r="H12" s="102">
        <v>8</v>
      </c>
      <c r="I12" s="102">
        <v>7</v>
      </c>
      <c r="J12" s="102" t="s">
        <v>28</v>
      </c>
      <c r="K12" s="102">
        <v>7.5</v>
      </c>
      <c r="L12" s="108"/>
      <c r="M12" s="108"/>
      <c r="N12" s="108"/>
      <c r="O12" s="104">
        <v>8</v>
      </c>
      <c r="P12" s="105">
        <f>ROUND(SUMPRODUCT(H12:O12,$H$8:$O$8)/100,1)</f>
        <v>7.9</v>
      </c>
      <c r="Q12" s="33" t="str">
        <f t="shared" si="0"/>
        <v>B</v>
      </c>
      <c r="R12" s="34" t="str">
        <f t="shared" si="1"/>
        <v>Khá</v>
      </c>
      <c r="S12" s="35" t="str">
        <f t="shared" si="2"/>
        <v/>
      </c>
      <c r="T12" s="36" t="s">
        <v>77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1:38" ht="24" customHeight="1">
      <c r="B13" s="25">
        <v>5</v>
      </c>
      <c r="C13" s="98" t="s">
        <v>422</v>
      </c>
      <c r="D13" s="99" t="s">
        <v>423</v>
      </c>
      <c r="E13" s="100" t="s">
        <v>327</v>
      </c>
      <c r="F13" s="101" t="s">
        <v>424</v>
      </c>
      <c r="G13" s="98" t="s">
        <v>102</v>
      </c>
      <c r="H13" s="102">
        <v>8</v>
      </c>
      <c r="I13" s="102">
        <v>7</v>
      </c>
      <c r="J13" s="102" t="s">
        <v>28</v>
      </c>
      <c r="K13" s="102">
        <v>7.5</v>
      </c>
      <c r="L13" s="108"/>
      <c r="M13" s="108"/>
      <c r="N13" s="108"/>
      <c r="O13" s="111" t="s">
        <v>570</v>
      </c>
      <c r="P13" s="105">
        <f>ROUND(SUMPRODUCT(H13:O13,$H$8:$O$8)/100,1)</f>
        <v>2.2999999999999998</v>
      </c>
      <c r="Q13" s="33" t="str">
        <f t="shared" si="0"/>
        <v>F</v>
      </c>
      <c r="R13" s="34" t="str">
        <f t="shared" si="1"/>
        <v>Kém</v>
      </c>
      <c r="S13" s="35" t="s">
        <v>568</v>
      </c>
      <c r="T13" s="36" t="s">
        <v>77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Học lại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1:38" ht="24" customHeight="1">
      <c r="B14" s="25">
        <v>6</v>
      </c>
      <c r="C14" s="98" t="s">
        <v>148</v>
      </c>
      <c r="D14" s="99" t="s">
        <v>149</v>
      </c>
      <c r="E14" s="100" t="s">
        <v>150</v>
      </c>
      <c r="F14" s="101" t="s">
        <v>151</v>
      </c>
      <c r="G14" s="98" t="s">
        <v>152</v>
      </c>
      <c r="H14" s="102">
        <v>8</v>
      </c>
      <c r="I14" s="102">
        <v>7</v>
      </c>
      <c r="J14" s="102" t="s">
        <v>28</v>
      </c>
      <c r="K14" s="102">
        <v>7.5</v>
      </c>
      <c r="L14" s="108"/>
      <c r="M14" s="108"/>
      <c r="N14" s="108"/>
      <c r="O14" s="104">
        <v>8</v>
      </c>
      <c r="P14" s="105">
        <f>ROUND(SUMPRODUCT(H14:O14,$H$8:$O$8)/100,1)</f>
        <v>7.9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77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1:38" ht="24" customHeight="1">
      <c r="B15" s="25">
        <v>7</v>
      </c>
      <c r="C15" s="98" t="s">
        <v>425</v>
      </c>
      <c r="D15" s="99" t="s">
        <v>223</v>
      </c>
      <c r="E15" s="100" t="s">
        <v>426</v>
      </c>
      <c r="F15" s="101" t="s">
        <v>427</v>
      </c>
      <c r="G15" s="98" t="s">
        <v>107</v>
      </c>
      <c r="H15" s="102">
        <v>8</v>
      </c>
      <c r="I15" s="102">
        <v>7</v>
      </c>
      <c r="J15" s="102" t="s">
        <v>28</v>
      </c>
      <c r="K15" s="102">
        <v>7.5</v>
      </c>
      <c r="L15" s="108"/>
      <c r="M15" s="108"/>
      <c r="N15" s="108"/>
      <c r="O15" s="104">
        <v>6.5</v>
      </c>
      <c r="P15" s="105">
        <f>ROUND(SUMPRODUCT(H15:O15,$H$8:$O$8)/100,1)</f>
        <v>6.8</v>
      </c>
      <c r="Q15" s="33" t="str">
        <f t="shared" si="0"/>
        <v>C+</v>
      </c>
      <c r="R15" s="34" t="str">
        <f t="shared" si="1"/>
        <v>Trung bình</v>
      </c>
      <c r="S15" s="35" t="str">
        <f t="shared" si="2"/>
        <v/>
      </c>
      <c r="T15" s="36" t="s">
        <v>77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1:38" ht="9" customHeight="1">
      <c r="A16" s="2"/>
      <c r="B16" s="38"/>
      <c r="C16" s="39"/>
      <c r="D16" s="39"/>
      <c r="E16" s="40"/>
      <c r="F16" s="40"/>
      <c r="G16" s="40"/>
      <c r="H16" s="41"/>
      <c r="I16" s="42"/>
      <c r="J16" s="4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3"/>
    </row>
    <row r="17" spans="1:38" ht="16.8" hidden="1">
      <c r="A17" s="2"/>
      <c r="B17" s="149" t="s">
        <v>29</v>
      </c>
      <c r="C17" s="14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t="16.5" hidden="1" customHeight="1">
      <c r="A18" s="2"/>
      <c r="B18" s="44" t="s">
        <v>30</v>
      </c>
      <c r="C18" s="44"/>
      <c r="D18" s="45">
        <f>+$Z$7</f>
        <v>7</v>
      </c>
      <c r="E18" s="46" t="s">
        <v>31</v>
      </c>
      <c r="F18" s="136" t="s">
        <v>32</v>
      </c>
      <c r="G18" s="136"/>
      <c r="H18" s="136"/>
      <c r="I18" s="136"/>
      <c r="J18" s="136"/>
      <c r="K18" s="136"/>
      <c r="L18" s="136"/>
      <c r="M18" s="136"/>
      <c r="N18" s="136"/>
      <c r="O18" s="47">
        <f>$Z$7 -COUNTIF($S$8:$S$205,"Vắng") -COUNTIF($S$8:$S$205,"Vắng có phép") - COUNTIF($S$8:$S$205,"Đình chỉ thi") - COUNTIF($S$8:$S$205,"Không đủ ĐKDT")</f>
        <v>6</v>
      </c>
      <c r="P18" s="47"/>
      <c r="Q18" s="47"/>
      <c r="R18" s="48"/>
      <c r="S18" s="49" t="s">
        <v>31</v>
      </c>
      <c r="T18" s="48"/>
      <c r="U18" s="3"/>
    </row>
    <row r="19" spans="1:38" ht="16.5" hidden="1" customHeight="1">
      <c r="A19" s="2"/>
      <c r="B19" s="44" t="s">
        <v>33</v>
      </c>
      <c r="C19" s="44"/>
      <c r="D19" s="45">
        <f>+$AK$7</f>
        <v>6</v>
      </c>
      <c r="E19" s="46" t="s">
        <v>31</v>
      </c>
      <c r="F19" s="136" t="s">
        <v>34</v>
      </c>
      <c r="G19" s="136"/>
      <c r="H19" s="136"/>
      <c r="I19" s="136"/>
      <c r="J19" s="136"/>
      <c r="K19" s="136"/>
      <c r="L19" s="136"/>
      <c r="M19" s="136"/>
      <c r="N19" s="136"/>
      <c r="O19" s="50">
        <f>COUNTIF($S$8:$S$81,"Vắng")</f>
        <v>1</v>
      </c>
      <c r="P19" s="50"/>
      <c r="Q19" s="50"/>
      <c r="R19" s="51"/>
      <c r="S19" s="49" t="s">
        <v>31</v>
      </c>
      <c r="T19" s="51"/>
      <c r="U19" s="3"/>
    </row>
    <row r="20" spans="1:38" ht="16.5" hidden="1" customHeight="1">
      <c r="A20" s="2"/>
      <c r="B20" s="44" t="s">
        <v>46</v>
      </c>
      <c r="C20" s="44"/>
      <c r="D20" s="60">
        <f>COUNTIF(W9:W15,"Học lại")</f>
        <v>1</v>
      </c>
      <c r="E20" s="46" t="s">
        <v>31</v>
      </c>
      <c r="F20" s="136" t="s">
        <v>47</v>
      </c>
      <c r="G20" s="136"/>
      <c r="H20" s="136"/>
      <c r="I20" s="136"/>
      <c r="J20" s="136"/>
      <c r="K20" s="136"/>
      <c r="L20" s="136"/>
      <c r="M20" s="136"/>
      <c r="N20" s="136"/>
      <c r="O20" s="47">
        <f>COUNTIF($S$8:$S$81,"Vắng có phép")</f>
        <v>0</v>
      </c>
      <c r="P20" s="47"/>
      <c r="Q20" s="47"/>
      <c r="R20" s="48"/>
      <c r="S20" s="49" t="s">
        <v>31</v>
      </c>
      <c r="T20" s="48"/>
      <c r="U20" s="3"/>
    </row>
    <row r="21" spans="1:38" ht="3" hidden="1" customHeight="1">
      <c r="A21" s="2"/>
      <c r="B21" s="38"/>
      <c r="C21" s="39"/>
      <c r="D21" s="39"/>
      <c r="E21" s="40"/>
      <c r="F21" s="40"/>
      <c r="G21" s="40"/>
      <c r="H21" s="41"/>
      <c r="I21" s="42"/>
      <c r="J21" s="42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3"/>
    </row>
    <row r="22" spans="1:38" hidden="1">
      <c r="B22" s="79" t="s">
        <v>48</v>
      </c>
      <c r="C22" s="79"/>
      <c r="D22" s="80">
        <f>COUNTIF(W9:W15,"Thi lại")</f>
        <v>0</v>
      </c>
      <c r="E22" s="81" t="s">
        <v>31</v>
      </c>
      <c r="F22" s="3"/>
      <c r="G22" s="3"/>
      <c r="H22" s="3"/>
      <c r="I22" s="3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3"/>
    </row>
    <row r="23" spans="1:38" ht="24.75" customHeight="1">
      <c r="B23" s="79"/>
      <c r="C23" s="79"/>
      <c r="D23" s="80"/>
      <c r="E23" s="81"/>
      <c r="F23" s="3"/>
      <c r="G23" s="3"/>
      <c r="H23" s="3"/>
      <c r="I23" s="3"/>
      <c r="J23" s="137" t="s">
        <v>571</v>
      </c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3"/>
    </row>
    <row r="24" spans="1:38" ht="33" hidden="1" customHeight="1">
      <c r="A24" s="52"/>
      <c r="B24" s="134" t="s">
        <v>35</v>
      </c>
      <c r="C24" s="134"/>
      <c r="D24" s="134"/>
      <c r="E24" s="134"/>
      <c r="F24" s="134"/>
      <c r="G24" s="134"/>
      <c r="H24" s="134"/>
      <c r="I24" s="53"/>
      <c r="J24" s="138" t="s">
        <v>51</v>
      </c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3"/>
    </row>
    <row r="25" spans="1:38" ht="4.5" hidden="1" customHeight="1">
      <c r="A25" s="2"/>
      <c r="B25" s="38"/>
      <c r="C25" s="54"/>
      <c r="D25" s="54"/>
      <c r="E25" s="55"/>
      <c r="F25" s="55"/>
      <c r="G25" s="55"/>
      <c r="H25" s="56"/>
      <c r="I25" s="57"/>
      <c r="J25" s="57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38" s="2" customFormat="1" hidden="1">
      <c r="B26" s="134" t="s">
        <v>36</v>
      </c>
      <c r="C26" s="134"/>
      <c r="D26" s="135" t="s">
        <v>37</v>
      </c>
      <c r="E26" s="135"/>
      <c r="F26" s="135"/>
      <c r="G26" s="135"/>
      <c r="H26" s="135"/>
      <c r="I26" s="57"/>
      <c r="J26" s="57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9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3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8.75" hidden="1" customHeight="1">
      <c r="A32" s="1"/>
      <c r="B32" s="140" t="s">
        <v>52</v>
      </c>
      <c r="C32" s="140"/>
      <c r="D32" s="140" t="s">
        <v>53</v>
      </c>
      <c r="E32" s="140"/>
      <c r="F32" s="140"/>
      <c r="G32" s="140"/>
      <c r="H32" s="140"/>
      <c r="I32" s="140"/>
      <c r="J32" s="140" t="s">
        <v>54</v>
      </c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8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25.5" customHeight="1">
      <c r="A36" s="1"/>
      <c r="B36" s="134"/>
      <c r="C36" s="134"/>
      <c r="D36" s="134"/>
      <c r="E36" s="134"/>
      <c r="F36" s="134"/>
      <c r="G36" s="134"/>
      <c r="H36" s="134"/>
      <c r="I36" s="53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8.75" customHeight="1">
      <c r="A37" s="1"/>
      <c r="B37" s="38"/>
      <c r="C37" s="54"/>
      <c r="D37" s="54"/>
      <c r="E37" s="55"/>
      <c r="F37" s="55"/>
      <c r="G37" s="55"/>
      <c r="H37" s="56"/>
      <c r="I37" s="57"/>
      <c r="J37" s="57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34"/>
      <c r="C38" s="134"/>
      <c r="D38" s="135"/>
      <c r="E38" s="135"/>
      <c r="F38" s="135"/>
      <c r="G38" s="135"/>
      <c r="H38" s="135"/>
      <c r="I38" s="57"/>
      <c r="J38" s="57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5" customHeight="1">
      <c r="A43" s="1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36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" customHeight="1">
      <c r="A45" s="1"/>
      <c r="B45" s="134"/>
      <c r="C45" s="134"/>
      <c r="D45" s="134"/>
      <c r="E45" s="134"/>
      <c r="F45" s="134"/>
      <c r="G45" s="134"/>
      <c r="H45" s="134"/>
      <c r="I45" s="53"/>
      <c r="J45" s="138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8"/>
      <c r="C46" s="54"/>
      <c r="D46" s="54"/>
      <c r="E46" s="55"/>
      <c r="F46" s="55"/>
      <c r="G46" s="55"/>
      <c r="H46" s="56"/>
      <c r="I46" s="57"/>
      <c r="J46" s="57"/>
      <c r="K46" s="3"/>
      <c r="L46" s="3"/>
      <c r="M46" s="3"/>
      <c r="N46" s="3"/>
      <c r="O46" s="3"/>
      <c r="P46" s="3"/>
      <c r="Q46" s="3"/>
      <c r="R46" s="3"/>
      <c r="S46" s="3"/>
      <c r="T46" s="3"/>
      <c r="U46" s="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134"/>
      <c r="C47" s="134"/>
      <c r="D47" s="135"/>
      <c r="E47" s="135"/>
      <c r="F47" s="135"/>
      <c r="G47" s="135"/>
      <c r="H47" s="135"/>
      <c r="I47" s="57"/>
      <c r="J47" s="57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52" spans="2:20"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</row>
  </sheetData>
  <sheetProtection formatCells="0" formatColumns="0" formatRows="0" insertColumns="0" insertRows="0" insertHyperlinks="0" deleteColumns="0" deleteRows="0" sort="0" autoFilter="0" pivotTables="0"/>
  <autoFilter ref="A7:AL15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19:N19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7:C17"/>
    <mergeCell ref="F18:N18"/>
    <mergeCell ref="C6:C7"/>
    <mergeCell ref="D6:E7"/>
    <mergeCell ref="B38:C38"/>
    <mergeCell ref="D38:H38"/>
    <mergeCell ref="F20:N20"/>
    <mergeCell ref="J22:T22"/>
    <mergeCell ref="J23:T23"/>
    <mergeCell ref="B24:H24"/>
    <mergeCell ref="J24:T24"/>
    <mergeCell ref="B26:C26"/>
    <mergeCell ref="D26:H26"/>
    <mergeCell ref="B32:C32"/>
    <mergeCell ref="D32:I32"/>
    <mergeCell ref="J32:T32"/>
    <mergeCell ref="B36:H36"/>
    <mergeCell ref="J36:T36"/>
    <mergeCell ref="B52:C52"/>
    <mergeCell ref="D52:I52"/>
    <mergeCell ref="J52:T52"/>
    <mergeCell ref="B43:C43"/>
    <mergeCell ref="D43:I43"/>
    <mergeCell ref="J43:T43"/>
    <mergeCell ref="B45:H45"/>
    <mergeCell ref="J45:T45"/>
    <mergeCell ref="B47:C47"/>
    <mergeCell ref="D47:H47"/>
  </mergeCells>
  <conditionalFormatting sqref="H9:O15">
    <cfRule type="cellIs" dxfId="49" priority="21" operator="greaterThan">
      <formula>10</formula>
    </cfRule>
  </conditionalFormatting>
  <conditionalFormatting sqref="O9:O15">
    <cfRule type="cellIs" dxfId="48" priority="15" operator="greaterThan">
      <formula>10</formula>
    </cfRule>
    <cfRule type="cellIs" dxfId="47" priority="16" operator="greaterThan">
      <formula>10</formula>
    </cfRule>
    <cfRule type="cellIs" dxfId="46" priority="17" operator="greaterThan">
      <formula>10</formula>
    </cfRule>
    <cfRule type="cellIs" dxfId="45" priority="18" operator="greaterThan">
      <formula>10</formula>
    </cfRule>
    <cfRule type="cellIs" dxfId="44" priority="19" operator="greaterThan">
      <formula>10</formula>
    </cfRule>
    <cfRule type="cellIs" dxfId="43" priority="20" operator="greaterThan">
      <formula>10</formula>
    </cfRule>
  </conditionalFormatting>
  <conditionalFormatting sqref="H9:K15">
    <cfRule type="cellIs" dxfId="42" priority="13" operator="greaterThan">
      <formula>10</formula>
    </cfRule>
  </conditionalFormatting>
  <conditionalFormatting sqref="C1:C1048576">
    <cfRule type="duplicateValues" dxfId="41" priority="10"/>
  </conditionalFormatting>
  <conditionalFormatting sqref="C23:C32">
    <cfRule type="duplicateValues" dxfId="40" priority="8"/>
  </conditionalFormatting>
  <dataValidations count="1">
    <dataValidation allowBlank="1" showInputMessage="1" showErrorMessage="1" errorTitle="Không xóa dữ liệu" error="Không xóa dữ liệu" prompt="Không xóa dữ liệu" sqref="W9:W15 X2:AL7 D20"/>
  </dataValidations>
  <pageMargins left="0.35433070866141736" right="3.937007874015748E-2" top="0.62992125984251968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53"/>
  <sheetViews>
    <sheetView workbookViewId="0">
      <pane ySplit="2" topLeftCell="A15" activePane="bottomLeft" state="frozen"/>
      <selection activeCell="A6" sqref="A6:XFD6"/>
      <selection pane="bottomLeft" activeCell="D38" sqref="D38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.69921875" style="1" customWidth="1"/>
    <col min="5" max="5" width="7" style="1" customWidth="1"/>
    <col min="6" max="6" width="9.3984375" style="1" hidden="1" customWidth="1"/>
    <col min="7" max="7" width="12.7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9.0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60" t="s">
        <v>1</v>
      </c>
      <c r="C2" s="160"/>
      <c r="D2" s="160"/>
      <c r="E2" s="160"/>
      <c r="F2" s="160"/>
      <c r="G2" s="160"/>
      <c r="H2" s="161" t="s">
        <v>55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73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75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74</v>
      </c>
      <c r="H4" s="152"/>
      <c r="I4" s="152"/>
      <c r="J4" s="152"/>
      <c r="K4" s="152"/>
      <c r="L4" s="152"/>
      <c r="M4" s="152"/>
      <c r="N4" s="152"/>
      <c r="O4" s="152" t="s">
        <v>58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Kiểm toán tài chính</v>
      </c>
      <c r="Y7" s="68" t="str">
        <f>+O3</f>
        <v>Nhóm:  FIA1416</v>
      </c>
      <c r="Z7" s="69">
        <f>+$AI$7+$AK$7+$AG$7</f>
        <v>8</v>
      </c>
      <c r="AA7" s="63">
        <f>COUNTIF($S$8:$S$76,"Khiển trách")</f>
        <v>0</v>
      </c>
      <c r="AB7" s="63">
        <f>COUNTIF($S$8:$S$76,"Cảnh cáo")</f>
        <v>0</v>
      </c>
      <c r="AC7" s="63">
        <f>COUNTIF($S$8:$S$76,"Đình chỉ thi")</f>
        <v>0</v>
      </c>
      <c r="AD7" s="70">
        <f>+($AA$7+$AB$7+$AC$7)/$Z$7*100%</f>
        <v>0</v>
      </c>
      <c r="AE7" s="63">
        <f>SUM(COUNTIF($S$8:$S$74,"Vắng"),COUNTIF($S$8:$S$74,"Vắng có phép"))</f>
        <v>0</v>
      </c>
      <c r="AF7" s="71">
        <f>+$AE$7/$Z$7</f>
        <v>0</v>
      </c>
      <c r="AG7" s="72">
        <f>COUNTIF($W$8:$W$74,"Thi lại")</f>
        <v>0</v>
      </c>
      <c r="AH7" s="71">
        <f>+$AG$7/$Z$7</f>
        <v>0</v>
      </c>
      <c r="AI7" s="72">
        <f>COUNTIF($W$8:$W$75,"Học lại")</f>
        <v>0</v>
      </c>
      <c r="AJ7" s="71">
        <f>+$AI$7/$Z$7</f>
        <v>0</v>
      </c>
      <c r="AK7" s="63">
        <f>COUNTIF($W$9:$W$75,"Đạt")</f>
        <v>8</v>
      </c>
      <c r="AL7" s="70">
        <f>+$AK$7/$Z$7</f>
        <v>1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22.05" customHeight="1">
      <c r="B9" s="13">
        <v>1</v>
      </c>
      <c r="C9" s="14" t="s">
        <v>433</v>
      </c>
      <c r="D9" s="15" t="s">
        <v>434</v>
      </c>
      <c r="E9" s="16" t="s">
        <v>435</v>
      </c>
      <c r="F9" s="17" t="s">
        <v>436</v>
      </c>
      <c r="G9" s="14" t="s">
        <v>298</v>
      </c>
      <c r="H9" s="18">
        <v>9</v>
      </c>
      <c r="I9" s="18">
        <v>9</v>
      </c>
      <c r="J9" s="18" t="s">
        <v>28</v>
      </c>
      <c r="K9" s="18">
        <v>9</v>
      </c>
      <c r="L9" s="19"/>
      <c r="M9" s="19"/>
      <c r="N9" s="19"/>
      <c r="O9" s="20">
        <v>9</v>
      </c>
      <c r="P9" s="21">
        <f>ROUND(SUMPRODUCT(H9:O9,$H$8:$O$8)/100,1)</f>
        <v>9</v>
      </c>
      <c r="Q9" s="22" t="str">
        <f t="shared" ref="Q9:Q16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A+</v>
      </c>
      <c r="R9" s="22" t="str">
        <f t="shared" ref="R9:R16" si="1">IF($P9&lt;4,"Kém",IF(AND($P9&gt;=4,$P9&lt;=5.4),"Trung bình yếu",IF(AND($P9&gt;=5.5,$P9&lt;=6.9),"Trung bình",IF(AND($P9&gt;=7,$P9&lt;=8.4),"Khá",IF(AND($P9&gt;=8.5,$P9&lt;=10),"Giỏi","")))))</f>
        <v>Giỏi</v>
      </c>
      <c r="S9" s="35" t="str">
        <f>+IF(OR($H9=0,$I9=0,$J9=0,$K9=0),"Không đủ ĐKDT",IF(AND(O9=0,P9&gt;=4),"Không đạt",""))</f>
        <v/>
      </c>
      <c r="T9" s="23" t="s">
        <v>78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22.05" customHeight="1">
      <c r="B10" s="25">
        <v>2</v>
      </c>
      <c r="C10" s="26" t="s">
        <v>93</v>
      </c>
      <c r="D10" s="27" t="s">
        <v>94</v>
      </c>
      <c r="E10" s="28" t="s">
        <v>95</v>
      </c>
      <c r="F10" s="29" t="s">
        <v>96</v>
      </c>
      <c r="G10" s="26" t="s">
        <v>97</v>
      </c>
      <c r="H10" s="30">
        <v>10</v>
      </c>
      <c r="I10" s="30">
        <v>9</v>
      </c>
      <c r="J10" s="30" t="s">
        <v>28</v>
      </c>
      <c r="K10" s="30">
        <v>9</v>
      </c>
      <c r="L10" s="31"/>
      <c r="M10" s="31"/>
      <c r="N10" s="31"/>
      <c r="O10" s="82">
        <v>8.5</v>
      </c>
      <c r="P10" s="32">
        <f>ROUND(SUMPRODUCT(H10:O10,$H$8:$O$8)/100,1)</f>
        <v>8.8000000000000007</v>
      </c>
      <c r="Q10" s="33" t="str">
        <f t="shared" si="0"/>
        <v>A</v>
      </c>
      <c r="R10" s="34" t="str">
        <f t="shared" si="1"/>
        <v>Giỏi</v>
      </c>
      <c r="S10" s="35" t="str">
        <f>+IF(OR($H10=0,$I10=0,$J10=0,$K10=0),"Không đủ ĐKDT",IF(AND(O10=0,P10&gt;=4),"Không đạt",""))</f>
        <v/>
      </c>
      <c r="T10" s="36" t="s">
        <v>78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22.05" customHeight="1">
      <c r="B11" s="25">
        <v>3</v>
      </c>
      <c r="C11" s="26" t="s">
        <v>295</v>
      </c>
      <c r="D11" s="27" t="s">
        <v>296</v>
      </c>
      <c r="E11" s="28" t="s">
        <v>232</v>
      </c>
      <c r="F11" s="29" t="s">
        <v>297</v>
      </c>
      <c r="G11" s="26" t="s">
        <v>298</v>
      </c>
      <c r="H11" s="30">
        <v>10</v>
      </c>
      <c r="I11" s="30">
        <v>9</v>
      </c>
      <c r="J11" s="30" t="s">
        <v>28</v>
      </c>
      <c r="K11" s="30">
        <v>9</v>
      </c>
      <c r="L11" s="37"/>
      <c r="M11" s="37"/>
      <c r="N11" s="37"/>
      <c r="O11" s="82">
        <v>8</v>
      </c>
      <c r="P11" s="32">
        <f>ROUND(SUMPRODUCT(H11:O11,$H$8:$O$8)/100,1)</f>
        <v>8.4</v>
      </c>
      <c r="Q11" s="33" t="str">
        <f t="shared" si="0"/>
        <v>B+</v>
      </c>
      <c r="R11" s="34" t="str">
        <f t="shared" si="1"/>
        <v>Khá</v>
      </c>
      <c r="S11" s="35" t="str">
        <f t="shared" ref="S11:S16" si="2">+IF(OR($H11=0,$I11=0,$J11=0,$K11=0),"Không đủ ĐKDT",IF(AND(O11=0,P11&gt;=4),"Không đạt",""))</f>
        <v/>
      </c>
      <c r="T11" s="36" t="s">
        <v>78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22.05" customHeight="1">
      <c r="B12" s="25">
        <v>4</v>
      </c>
      <c r="C12" s="26" t="s">
        <v>310</v>
      </c>
      <c r="D12" s="27" t="s">
        <v>311</v>
      </c>
      <c r="E12" s="28" t="s">
        <v>312</v>
      </c>
      <c r="F12" s="29" t="s">
        <v>313</v>
      </c>
      <c r="G12" s="26" t="s">
        <v>298</v>
      </c>
      <c r="H12" s="30">
        <v>7</v>
      </c>
      <c r="I12" s="30">
        <v>8</v>
      </c>
      <c r="J12" s="30" t="s">
        <v>28</v>
      </c>
      <c r="K12" s="30">
        <v>8</v>
      </c>
      <c r="L12" s="37"/>
      <c r="M12" s="37"/>
      <c r="N12" s="37"/>
      <c r="O12" s="82">
        <v>9</v>
      </c>
      <c r="P12" s="32">
        <f>ROUND(SUMPRODUCT(H12:O12,$H$8:$O$8)/100,1)</f>
        <v>8.6</v>
      </c>
      <c r="Q12" s="33" t="str">
        <f t="shared" si="0"/>
        <v>A</v>
      </c>
      <c r="R12" s="34" t="str">
        <f t="shared" si="1"/>
        <v>Giỏi</v>
      </c>
      <c r="S12" s="35" t="str">
        <f t="shared" si="2"/>
        <v/>
      </c>
      <c r="T12" s="36" t="s">
        <v>78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22.05" customHeight="1">
      <c r="B13" s="25">
        <v>5</v>
      </c>
      <c r="C13" s="26" t="s">
        <v>561</v>
      </c>
      <c r="D13" s="27" t="s">
        <v>123</v>
      </c>
      <c r="E13" s="28" t="s">
        <v>124</v>
      </c>
      <c r="F13" s="29" t="s">
        <v>562</v>
      </c>
      <c r="G13" s="26" t="s">
        <v>298</v>
      </c>
      <c r="H13" s="30">
        <v>8</v>
      </c>
      <c r="I13" s="30">
        <v>8</v>
      </c>
      <c r="J13" s="30" t="s">
        <v>28</v>
      </c>
      <c r="K13" s="30">
        <v>8</v>
      </c>
      <c r="L13" s="37"/>
      <c r="M13" s="37"/>
      <c r="N13" s="37"/>
      <c r="O13" s="82">
        <v>7.5</v>
      </c>
      <c r="P13" s="32">
        <f>ROUND(SUMPRODUCT(H13:O13,$H$8:$O$8)/100,1)</f>
        <v>7.7</v>
      </c>
      <c r="Q13" s="33" t="str">
        <f t="shared" si="0"/>
        <v>B</v>
      </c>
      <c r="R13" s="34" t="str">
        <f t="shared" si="1"/>
        <v>Khá</v>
      </c>
      <c r="S13" s="35" t="str">
        <f t="shared" si="2"/>
        <v/>
      </c>
      <c r="T13" s="36" t="s">
        <v>78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22.05" customHeight="1">
      <c r="B14" s="25">
        <v>6</v>
      </c>
      <c r="C14" s="26" t="s">
        <v>563</v>
      </c>
      <c r="D14" s="27" t="s">
        <v>564</v>
      </c>
      <c r="E14" s="28" t="s">
        <v>565</v>
      </c>
      <c r="F14" s="29" t="s">
        <v>566</v>
      </c>
      <c r="G14" s="26" t="s">
        <v>97</v>
      </c>
      <c r="H14" s="30">
        <v>8</v>
      </c>
      <c r="I14" s="30">
        <v>7</v>
      </c>
      <c r="J14" s="30" t="s">
        <v>28</v>
      </c>
      <c r="K14" s="30">
        <v>8</v>
      </c>
      <c r="L14" s="37"/>
      <c r="M14" s="37"/>
      <c r="N14" s="37"/>
      <c r="O14" s="82">
        <v>7.5</v>
      </c>
      <c r="P14" s="32">
        <f>ROUND(SUMPRODUCT(H14:O14,$H$8:$O$8)/100,1)</f>
        <v>7.6</v>
      </c>
      <c r="Q14" s="33" t="str">
        <f t="shared" si="0"/>
        <v>B</v>
      </c>
      <c r="R14" s="34" t="str">
        <f t="shared" si="1"/>
        <v>Khá</v>
      </c>
      <c r="S14" s="35" t="str">
        <f t="shared" si="2"/>
        <v/>
      </c>
      <c r="T14" s="36" t="s">
        <v>78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22.05" customHeight="1">
      <c r="B15" s="25">
        <v>7</v>
      </c>
      <c r="C15" s="26" t="s">
        <v>348</v>
      </c>
      <c r="D15" s="27" t="s">
        <v>349</v>
      </c>
      <c r="E15" s="28" t="s">
        <v>150</v>
      </c>
      <c r="F15" s="29" t="s">
        <v>350</v>
      </c>
      <c r="G15" s="26" t="s">
        <v>279</v>
      </c>
      <c r="H15" s="30">
        <v>7</v>
      </c>
      <c r="I15" s="30">
        <v>8</v>
      </c>
      <c r="J15" s="30" t="s">
        <v>28</v>
      </c>
      <c r="K15" s="30">
        <v>8</v>
      </c>
      <c r="L15" s="37"/>
      <c r="M15" s="37"/>
      <c r="N15" s="37"/>
      <c r="O15" s="82">
        <v>4.5</v>
      </c>
      <c r="P15" s="32">
        <f>ROUND(SUMPRODUCT(H15:O15,$H$8:$O$8)/100,1)</f>
        <v>5.5</v>
      </c>
      <c r="Q15" s="33" t="str">
        <f t="shared" si="0"/>
        <v>C</v>
      </c>
      <c r="R15" s="34" t="str">
        <f t="shared" si="1"/>
        <v>Trung bình</v>
      </c>
      <c r="S15" s="35" t="str">
        <f t="shared" si="2"/>
        <v/>
      </c>
      <c r="T15" s="36" t="s">
        <v>78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22.05" customHeight="1">
      <c r="B16" s="25">
        <v>8</v>
      </c>
      <c r="C16" s="26" t="s">
        <v>545</v>
      </c>
      <c r="D16" s="27" t="s">
        <v>546</v>
      </c>
      <c r="E16" s="28" t="s">
        <v>525</v>
      </c>
      <c r="F16" s="29" t="s">
        <v>547</v>
      </c>
      <c r="G16" s="26" t="s">
        <v>97</v>
      </c>
      <c r="H16" s="30">
        <v>10</v>
      </c>
      <c r="I16" s="30">
        <v>9</v>
      </c>
      <c r="J16" s="30" t="s">
        <v>28</v>
      </c>
      <c r="K16" s="30">
        <v>9</v>
      </c>
      <c r="L16" s="37"/>
      <c r="M16" s="37"/>
      <c r="N16" s="37"/>
      <c r="O16" s="82">
        <v>9</v>
      </c>
      <c r="P16" s="32">
        <f>ROUND(SUMPRODUCT(H16:O16,$H$8:$O$8)/100,1)</f>
        <v>9.1</v>
      </c>
      <c r="Q16" s="33" t="str">
        <f t="shared" si="0"/>
        <v>A+</v>
      </c>
      <c r="R16" s="34" t="str">
        <f t="shared" si="1"/>
        <v>Giỏi</v>
      </c>
      <c r="S16" s="35" t="str">
        <f t="shared" si="2"/>
        <v/>
      </c>
      <c r="T16" s="36" t="s">
        <v>78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9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t="16.8" hidden="1">
      <c r="A18" s="2"/>
      <c r="B18" s="149" t="s">
        <v>29</v>
      </c>
      <c r="C18" s="149"/>
      <c r="D18" s="39"/>
      <c r="E18" s="40"/>
      <c r="F18" s="40"/>
      <c r="G18" s="40"/>
      <c r="H18" s="41"/>
      <c r="I18" s="4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3"/>
    </row>
    <row r="19" spans="1:38" ht="16.5" hidden="1" customHeight="1">
      <c r="A19" s="2"/>
      <c r="B19" s="44" t="s">
        <v>30</v>
      </c>
      <c r="C19" s="44"/>
      <c r="D19" s="45">
        <f>+$Z$7</f>
        <v>8</v>
      </c>
      <c r="E19" s="46" t="s">
        <v>31</v>
      </c>
      <c r="F19" s="136" t="s">
        <v>32</v>
      </c>
      <c r="G19" s="136"/>
      <c r="H19" s="136"/>
      <c r="I19" s="136"/>
      <c r="J19" s="136"/>
      <c r="K19" s="136"/>
      <c r="L19" s="136"/>
      <c r="M19" s="136"/>
      <c r="N19" s="136"/>
      <c r="O19" s="47">
        <f>$Z$7 -COUNTIF($S$8:$S$206,"Vắng") -COUNTIF($S$8:$S$206,"Vắng có phép") - COUNTIF($S$8:$S$206,"Đình chỉ thi") - COUNTIF($S$8:$S$206,"Không đủ ĐKDT")</f>
        <v>8</v>
      </c>
      <c r="P19" s="47"/>
      <c r="Q19" s="47"/>
      <c r="R19" s="48"/>
      <c r="S19" s="49" t="s">
        <v>31</v>
      </c>
      <c r="T19" s="48"/>
      <c r="U19" s="3"/>
    </row>
    <row r="20" spans="1:38" ht="16.5" hidden="1" customHeight="1">
      <c r="A20" s="2"/>
      <c r="B20" s="44" t="s">
        <v>33</v>
      </c>
      <c r="C20" s="44"/>
      <c r="D20" s="45">
        <f>+$AK$7</f>
        <v>8</v>
      </c>
      <c r="E20" s="46" t="s">
        <v>31</v>
      </c>
      <c r="F20" s="136" t="s">
        <v>34</v>
      </c>
      <c r="G20" s="136"/>
      <c r="H20" s="136"/>
      <c r="I20" s="136"/>
      <c r="J20" s="136"/>
      <c r="K20" s="136"/>
      <c r="L20" s="136"/>
      <c r="M20" s="136"/>
      <c r="N20" s="136"/>
      <c r="O20" s="50">
        <f>COUNTIF($S$8:$S$82,"Vắng")</f>
        <v>0</v>
      </c>
      <c r="P20" s="50"/>
      <c r="Q20" s="50"/>
      <c r="R20" s="51"/>
      <c r="S20" s="49" t="s">
        <v>31</v>
      </c>
      <c r="T20" s="51"/>
      <c r="U20" s="3"/>
    </row>
    <row r="21" spans="1:38" ht="16.5" hidden="1" customHeight="1">
      <c r="A21" s="2"/>
      <c r="B21" s="44" t="s">
        <v>46</v>
      </c>
      <c r="C21" s="44"/>
      <c r="D21" s="60">
        <f>COUNTIF(W9:W16,"Học lại")</f>
        <v>0</v>
      </c>
      <c r="E21" s="46" t="s">
        <v>31</v>
      </c>
      <c r="F21" s="136" t="s">
        <v>47</v>
      </c>
      <c r="G21" s="136"/>
      <c r="H21" s="136"/>
      <c r="I21" s="136"/>
      <c r="J21" s="136"/>
      <c r="K21" s="136"/>
      <c r="L21" s="136"/>
      <c r="M21" s="136"/>
      <c r="N21" s="136"/>
      <c r="O21" s="47">
        <f>COUNTIF($S$8:$S$82,"Vắng có phép")</f>
        <v>0</v>
      </c>
      <c r="P21" s="47"/>
      <c r="Q21" s="47"/>
      <c r="R21" s="48"/>
      <c r="S21" s="49" t="s">
        <v>31</v>
      </c>
      <c r="T21" s="48"/>
      <c r="U21" s="3"/>
    </row>
    <row r="22" spans="1:38" ht="3" hidden="1" customHeight="1">
      <c r="A22" s="2"/>
      <c r="B22" s="38"/>
      <c r="C22" s="39"/>
      <c r="D22" s="39"/>
      <c r="E22" s="40"/>
      <c r="F22" s="40"/>
      <c r="G22" s="40"/>
      <c r="H22" s="41"/>
      <c r="I22" s="42"/>
      <c r="J22" s="42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</row>
    <row r="23" spans="1:38" hidden="1">
      <c r="B23" s="79" t="s">
        <v>48</v>
      </c>
      <c r="C23" s="79"/>
      <c r="D23" s="80">
        <f>COUNTIF(W9:W16,"Thi lại")</f>
        <v>0</v>
      </c>
      <c r="E23" s="81" t="s">
        <v>31</v>
      </c>
      <c r="F23" s="3"/>
      <c r="G23" s="3"/>
      <c r="H23" s="3"/>
      <c r="I23" s="3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3"/>
    </row>
    <row r="24" spans="1:38" ht="24.75" customHeight="1">
      <c r="B24" s="79"/>
      <c r="C24" s="79"/>
      <c r="D24" s="80"/>
      <c r="E24" s="81"/>
      <c r="F24" s="3"/>
      <c r="G24" s="3"/>
      <c r="H24" s="3"/>
      <c r="I24" s="3"/>
      <c r="J24" s="137" t="s">
        <v>579</v>
      </c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3"/>
    </row>
    <row r="25" spans="1:38" ht="33" hidden="1" customHeight="1">
      <c r="A25" s="52"/>
      <c r="B25" s="124" t="s">
        <v>35</v>
      </c>
      <c r="C25" s="124"/>
      <c r="D25" s="124"/>
      <c r="E25" s="124"/>
      <c r="F25" s="124"/>
      <c r="G25" s="124"/>
      <c r="H25" s="124"/>
      <c r="I25" s="113"/>
      <c r="J25" s="125" t="s">
        <v>51</v>
      </c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3"/>
    </row>
    <row r="26" spans="1:38" ht="4.5" hidden="1" customHeight="1">
      <c r="A26" s="2"/>
      <c r="B26" s="114"/>
      <c r="C26" s="115"/>
      <c r="D26" s="115"/>
      <c r="E26" s="116"/>
      <c r="F26" s="116"/>
      <c r="G26" s="116"/>
      <c r="H26" s="117"/>
      <c r="I26" s="118"/>
      <c r="J26" s="118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3"/>
    </row>
    <row r="27" spans="1:38" s="2" customFormat="1" hidden="1">
      <c r="B27" s="124" t="s">
        <v>36</v>
      </c>
      <c r="C27" s="124"/>
      <c r="D27" s="127" t="s">
        <v>37</v>
      </c>
      <c r="E27" s="127"/>
      <c r="F27" s="127"/>
      <c r="G27" s="127"/>
      <c r="H27" s="127"/>
      <c r="I27" s="118"/>
      <c r="J27" s="118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idden="1">
      <c r="A28" s="1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idden="1">
      <c r="A29" s="1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idden="1">
      <c r="A30" s="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9.75" hidden="1" customHeight="1">
      <c r="A31" s="1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3.75" hidden="1" customHeight="1">
      <c r="A32" s="1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hidden="1" customHeight="1">
      <c r="A33" s="1"/>
      <c r="B33" s="162" t="s">
        <v>52</v>
      </c>
      <c r="C33" s="162"/>
      <c r="D33" s="162" t="s">
        <v>53</v>
      </c>
      <c r="E33" s="162"/>
      <c r="F33" s="162"/>
      <c r="G33" s="162"/>
      <c r="H33" s="162"/>
      <c r="I33" s="162"/>
      <c r="J33" s="162" t="s">
        <v>54</v>
      </c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8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8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8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25.5" customHeight="1">
      <c r="A37" s="1"/>
      <c r="B37" s="134"/>
      <c r="C37" s="134"/>
      <c r="D37" s="134"/>
      <c r="E37" s="134"/>
      <c r="F37" s="134"/>
      <c r="G37" s="134"/>
      <c r="H37" s="134"/>
      <c r="I37" s="53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8.75" customHeight="1">
      <c r="A38" s="1"/>
      <c r="B38" s="38"/>
      <c r="C38" s="54"/>
      <c r="D38" s="54"/>
      <c r="E38" s="55"/>
      <c r="F38" s="55"/>
      <c r="G38" s="55"/>
      <c r="H38" s="56"/>
      <c r="I38" s="57"/>
      <c r="J38" s="57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34"/>
      <c r="C39" s="134"/>
      <c r="D39" s="135"/>
      <c r="E39" s="135"/>
      <c r="F39" s="135"/>
      <c r="G39" s="135"/>
      <c r="H39" s="135"/>
      <c r="I39" s="57"/>
      <c r="J39" s="57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15" customHeight="1">
      <c r="A44" s="1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36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36" customHeight="1">
      <c r="A46" s="1"/>
      <c r="B46" s="134"/>
      <c r="C46" s="134"/>
      <c r="D46" s="134"/>
      <c r="E46" s="134"/>
      <c r="F46" s="134"/>
      <c r="G46" s="134"/>
      <c r="H46" s="134"/>
      <c r="I46" s="53"/>
      <c r="J46" s="138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  <c r="U47" s="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134"/>
      <c r="C48" s="134"/>
      <c r="D48" s="135"/>
      <c r="E48" s="135"/>
      <c r="F48" s="135"/>
      <c r="G48" s="135"/>
      <c r="H48" s="135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3" spans="1:38"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</row>
  </sheetData>
  <sheetProtection formatCells="0" formatColumns="0" formatRows="0" insertColumns="0" insertRows="0" insertHyperlinks="0" deleteColumns="0" deleteRows="0" sort="0" autoFilter="0" pivotTables="0"/>
  <autoFilter ref="A7:AL16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20:N20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8:C18"/>
    <mergeCell ref="F19:N19"/>
    <mergeCell ref="C6:C7"/>
    <mergeCell ref="D6:E7"/>
    <mergeCell ref="B39:C39"/>
    <mergeCell ref="D39:H39"/>
    <mergeCell ref="F21:N21"/>
    <mergeCell ref="J23:T23"/>
    <mergeCell ref="J24:T24"/>
    <mergeCell ref="B25:H25"/>
    <mergeCell ref="J25:T25"/>
    <mergeCell ref="B27:C27"/>
    <mergeCell ref="D27:H27"/>
    <mergeCell ref="B33:C33"/>
    <mergeCell ref="D33:I33"/>
    <mergeCell ref="J33:T33"/>
    <mergeCell ref="B37:H37"/>
    <mergeCell ref="J37:T37"/>
    <mergeCell ref="B53:C53"/>
    <mergeCell ref="D53:I53"/>
    <mergeCell ref="J53:T53"/>
    <mergeCell ref="B44:C44"/>
    <mergeCell ref="D44:I44"/>
    <mergeCell ref="J44:T44"/>
    <mergeCell ref="B46:H46"/>
    <mergeCell ref="J46:T46"/>
    <mergeCell ref="B48:C48"/>
    <mergeCell ref="D48:H48"/>
  </mergeCells>
  <conditionalFormatting sqref="H9:O16">
    <cfRule type="cellIs" dxfId="59" priority="20" operator="greaterThan">
      <formula>10</formula>
    </cfRule>
  </conditionalFormatting>
  <conditionalFormatting sqref="O9:O16">
    <cfRule type="cellIs" dxfId="58" priority="14" operator="greaterThan">
      <formula>10</formula>
    </cfRule>
    <cfRule type="cellIs" dxfId="57" priority="15" operator="greaterThan">
      <formula>10</formula>
    </cfRule>
    <cfRule type="cellIs" dxfId="56" priority="16" operator="greaterThan">
      <formula>10</formula>
    </cfRule>
    <cfRule type="cellIs" dxfId="55" priority="17" operator="greaterThan">
      <formula>10</formula>
    </cfRule>
    <cfRule type="cellIs" dxfId="54" priority="18" operator="greaterThan">
      <formula>10</formula>
    </cfRule>
    <cfRule type="cellIs" dxfId="53" priority="19" operator="greaterThan">
      <formula>10</formula>
    </cfRule>
  </conditionalFormatting>
  <conditionalFormatting sqref="H9:K16">
    <cfRule type="cellIs" dxfId="52" priority="12" operator="greaterThan">
      <formula>10</formula>
    </cfRule>
  </conditionalFormatting>
  <conditionalFormatting sqref="C1:C1048576">
    <cfRule type="duplicateValues" dxfId="51" priority="9"/>
  </conditionalFormatting>
  <conditionalFormatting sqref="C24:C33">
    <cfRule type="duplicateValues" dxfId="50" priority="7"/>
  </conditionalFormatting>
  <dataValidations count="1">
    <dataValidation allowBlank="1" showInputMessage="1" showErrorMessage="1" errorTitle="Không xóa dữ liệu" error="Không xóa dữ liệu" prompt="Không xóa dữ liệu" sqref="W9:W16 X2:AL7 D21"/>
  </dataValidations>
  <pageMargins left="0.35433070866141736" right="3.937007874015748E-2" top="1.0236220472440944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60"/>
  <sheetViews>
    <sheetView workbookViewId="0">
      <pane ySplit="2" topLeftCell="A21" activePane="bottomLeft" state="frozen"/>
      <selection activeCell="A6" sqref="A6:XFD6"/>
      <selection pane="bottomLeft" activeCell="D45" sqref="D45"/>
    </sheetView>
  </sheetViews>
  <sheetFormatPr defaultColWidth="9" defaultRowHeight="15.6"/>
  <cols>
    <col min="1" max="1" width="0.796875" style="1" customWidth="1"/>
    <col min="2" max="2" width="4.296875" style="1" customWidth="1"/>
    <col min="3" max="3" width="11.3984375" style="1" customWidth="1"/>
    <col min="4" max="4" width="14" style="1" customWidth="1"/>
    <col min="5" max="5" width="7.296875" style="1" customWidth="1"/>
    <col min="6" max="6" width="9.3984375" style="1" hidden="1" customWidth="1"/>
    <col min="7" max="7" width="12.3984375" style="1" customWidth="1"/>
    <col min="8" max="8" width="5.296875" style="1" customWidth="1"/>
    <col min="9" max="9" width="5" style="1" customWidth="1"/>
    <col min="10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5" style="1" customWidth="1"/>
    <col min="20" max="20" width="6.0976562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60" t="s">
        <v>1</v>
      </c>
      <c r="C2" s="160"/>
      <c r="D2" s="160"/>
      <c r="E2" s="160"/>
      <c r="F2" s="160"/>
      <c r="G2" s="160"/>
      <c r="H2" s="161" t="s">
        <v>55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70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72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61</v>
      </c>
      <c r="H4" s="152"/>
      <c r="I4" s="152"/>
      <c r="J4" s="152"/>
      <c r="K4" s="152"/>
      <c r="L4" s="152"/>
      <c r="M4" s="152"/>
      <c r="N4" s="152"/>
      <c r="O4" s="152" t="s">
        <v>71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Tài chính tiền tệ</v>
      </c>
      <c r="Y7" s="68" t="str">
        <f>+O3</f>
        <v>Nhóm:  FIA1326</v>
      </c>
      <c r="Z7" s="69">
        <f>+$AI$7+$AK$7+$AG$7</f>
        <v>15</v>
      </c>
      <c r="AA7" s="63">
        <f>COUNTIF($S$8:$S$83,"Khiển trách")</f>
        <v>0</v>
      </c>
      <c r="AB7" s="63">
        <f>COUNTIF($S$8:$S$83,"Cảnh cáo")</f>
        <v>0</v>
      </c>
      <c r="AC7" s="63">
        <f>COUNTIF($S$8:$S$83,"Đình chỉ thi")</f>
        <v>0</v>
      </c>
      <c r="AD7" s="70">
        <f>+($AA$7+$AB$7+$AC$7)/$Z$7*100%</f>
        <v>0</v>
      </c>
      <c r="AE7" s="63">
        <f>SUM(COUNTIF($S$8:$S$81,"Vắng"),COUNTIF($S$8:$S$81,"Vắng có phép"))</f>
        <v>1</v>
      </c>
      <c r="AF7" s="71">
        <f>+$AE$7/$Z$7</f>
        <v>6.6666666666666666E-2</v>
      </c>
      <c r="AG7" s="72">
        <f>COUNTIF($W$8:$W$81,"Thi lại")</f>
        <v>0</v>
      </c>
      <c r="AH7" s="71">
        <f>+$AG$7/$Z$7</f>
        <v>0</v>
      </c>
      <c r="AI7" s="72">
        <f>COUNTIF($W$8:$W$82,"Học lại")</f>
        <v>1</v>
      </c>
      <c r="AJ7" s="71">
        <f>+$AI$7/$Z$7</f>
        <v>6.6666666666666666E-2</v>
      </c>
      <c r="AK7" s="63">
        <f>COUNTIF($W$9:$W$82,"Đạt")</f>
        <v>14</v>
      </c>
      <c r="AL7" s="70">
        <f>+$AK$7/$Z$7</f>
        <v>0.93333333333333335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20</v>
      </c>
      <c r="L8" s="10"/>
      <c r="M8" s="11"/>
      <c r="N8" s="11"/>
      <c r="O8" s="59">
        <f>100-(H8+I8+J8+K8)</f>
        <v>60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25.95" customHeight="1">
      <c r="B9" s="86">
        <v>1</v>
      </c>
      <c r="C9" s="87" t="s">
        <v>511</v>
      </c>
      <c r="D9" s="88" t="s">
        <v>512</v>
      </c>
      <c r="E9" s="89" t="s">
        <v>513</v>
      </c>
      <c r="F9" s="90" t="s">
        <v>125</v>
      </c>
      <c r="G9" s="14" t="s">
        <v>486</v>
      </c>
      <c r="H9" s="91">
        <v>8</v>
      </c>
      <c r="I9" s="91">
        <v>8</v>
      </c>
      <c r="J9" s="91" t="s">
        <v>28</v>
      </c>
      <c r="K9" s="91">
        <v>8</v>
      </c>
      <c r="L9" s="92"/>
      <c r="M9" s="92"/>
      <c r="N9" s="92"/>
      <c r="O9" s="93">
        <v>7</v>
      </c>
      <c r="P9" s="94">
        <f>ROUND(SUMPRODUCT(H9:O9,$H$8:$O$8)/100,1)</f>
        <v>7.4</v>
      </c>
      <c r="Q9" s="95" t="str">
        <f t="shared" ref="Q9:Q23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</v>
      </c>
      <c r="R9" s="95" t="str">
        <f t="shared" ref="R9:R23" si="1">IF($P9&lt;4,"Kém",IF(AND($P9&gt;=4,$P9&lt;=5.4),"Trung bình yếu",IF(AND($P9&gt;=5.5,$P9&lt;=6.9),"Trung bình",IF(AND($P9&gt;=7,$P9&lt;=8.4),"Khá",IF(AND($P9&gt;=8.5,$P9&lt;=10),"Giỏi","")))))</f>
        <v>Khá</v>
      </c>
      <c r="S9" s="96" t="str">
        <f>+IF(OR($H9=0,$I9=0,$J9=0,$K9=0),"Không đủ ĐKDT",IF(AND(O9=0,P9&gt;=4),"Không đạt",""))</f>
        <v/>
      </c>
      <c r="T9" s="23" t="s">
        <v>92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25.95" customHeight="1">
      <c r="B10" s="97">
        <v>2</v>
      </c>
      <c r="C10" s="98" t="s">
        <v>303</v>
      </c>
      <c r="D10" s="99" t="s">
        <v>223</v>
      </c>
      <c r="E10" s="100" t="s">
        <v>301</v>
      </c>
      <c r="F10" s="101" t="s">
        <v>221</v>
      </c>
      <c r="G10" s="26" t="s">
        <v>269</v>
      </c>
      <c r="H10" s="102">
        <v>8</v>
      </c>
      <c r="I10" s="102">
        <v>8</v>
      </c>
      <c r="J10" s="102" t="s">
        <v>28</v>
      </c>
      <c r="K10" s="102">
        <v>8</v>
      </c>
      <c r="L10" s="103"/>
      <c r="M10" s="103"/>
      <c r="N10" s="103"/>
      <c r="O10" s="111" t="s">
        <v>570</v>
      </c>
      <c r="P10" s="105">
        <f>ROUND(SUMPRODUCT(H10:O10,$H$8:$O$8)/100,1)</f>
        <v>3.2</v>
      </c>
      <c r="Q10" s="106" t="str">
        <f t="shared" si="0"/>
        <v>F</v>
      </c>
      <c r="R10" s="107" t="str">
        <f t="shared" si="1"/>
        <v>Kém</v>
      </c>
      <c r="S10" s="96" t="s">
        <v>568</v>
      </c>
      <c r="T10" s="36" t="s">
        <v>92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Học lại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25.95" customHeight="1">
      <c r="B11" s="97">
        <v>3</v>
      </c>
      <c r="C11" s="98" t="s">
        <v>304</v>
      </c>
      <c r="D11" s="99" t="s">
        <v>305</v>
      </c>
      <c r="E11" s="100" t="s">
        <v>239</v>
      </c>
      <c r="F11" s="101" t="s">
        <v>306</v>
      </c>
      <c r="G11" s="26" t="s">
        <v>121</v>
      </c>
      <c r="H11" s="102">
        <v>9</v>
      </c>
      <c r="I11" s="102">
        <v>9</v>
      </c>
      <c r="J11" s="102" t="s">
        <v>28</v>
      </c>
      <c r="K11" s="102">
        <v>9</v>
      </c>
      <c r="L11" s="108"/>
      <c r="M11" s="108"/>
      <c r="N11" s="108"/>
      <c r="O11" s="104">
        <v>6.5</v>
      </c>
      <c r="P11" s="105">
        <f>ROUND(SUMPRODUCT(H11:O11,$H$8:$O$8)/100,1)</f>
        <v>7.5</v>
      </c>
      <c r="Q11" s="106" t="str">
        <f t="shared" si="0"/>
        <v>B</v>
      </c>
      <c r="R11" s="107" t="str">
        <f t="shared" si="1"/>
        <v>Khá</v>
      </c>
      <c r="S11" s="96" t="str">
        <f t="shared" ref="S11:S23" si="2">+IF(OR($H11=0,$I11=0,$J11=0,$K11=0),"Không đủ ĐKDT",IF(AND(O11=0,P11&gt;=4),"Không đạt",""))</f>
        <v/>
      </c>
      <c r="T11" s="36" t="s">
        <v>92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25.95" customHeight="1">
      <c r="B12" s="97">
        <v>4</v>
      </c>
      <c r="C12" s="98" t="s">
        <v>514</v>
      </c>
      <c r="D12" s="99" t="s">
        <v>128</v>
      </c>
      <c r="E12" s="100" t="s">
        <v>312</v>
      </c>
      <c r="F12" s="101" t="s">
        <v>515</v>
      </c>
      <c r="G12" s="26" t="s">
        <v>126</v>
      </c>
      <c r="H12" s="102">
        <v>9</v>
      </c>
      <c r="I12" s="102">
        <v>9</v>
      </c>
      <c r="J12" s="102" t="s">
        <v>28</v>
      </c>
      <c r="K12" s="102">
        <v>9</v>
      </c>
      <c r="L12" s="108"/>
      <c r="M12" s="108"/>
      <c r="N12" s="108"/>
      <c r="O12" s="104">
        <v>7</v>
      </c>
      <c r="P12" s="105">
        <f>ROUND(SUMPRODUCT(H12:O12,$H$8:$O$8)/100,1)</f>
        <v>7.8</v>
      </c>
      <c r="Q12" s="106" t="str">
        <f t="shared" si="0"/>
        <v>B</v>
      </c>
      <c r="R12" s="107" t="str">
        <f t="shared" si="1"/>
        <v>Khá</v>
      </c>
      <c r="S12" s="96" t="str">
        <f t="shared" si="2"/>
        <v/>
      </c>
      <c r="T12" s="36" t="s">
        <v>92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25.95" customHeight="1">
      <c r="B13" s="97">
        <v>5</v>
      </c>
      <c r="C13" s="98" t="s">
        <v>516</v>
      </c>
      <c r="D13" s="99" t="s">
        <v>366</v>
      </c>
      <c r="E13" s="100" t="s">
        <v>312</v>
      </c>
      <c r="F13" s="101" t="s">
        <v>517</v>
      </c>
      <c r="G13" s="26" t="s">
        <v>518</v>
      </c>
      <c r="H13" s="102">
        <v>9</v>
      </c>
      <c r="I13" s="102">
        <v>9</v>
      </c>
      <c r="J13" s="102" t="s">
        <v>28</v>
      </c>
      <c r="K13" s="102">
        <v>9</v>
      </c>
      <c r="L13" s="108"/>
      <c r="M13" s="108"/>
      <c r="N13" s="108"/>
      <c r="O13" s="104">
        <v>4</v>
      </c>
      <c r="P13" s="105">
        <f>ROUND(SUMPRODUCT(H13:O13,$H$8:$O$8)/100,1)</f>
        <v>6</v>
      </c>
      <c r="Q13" s="106" t="str">
        <f t="shared" si="0"/>
        <v>C</v>
      </c>
      <c r="R13" s="107" t="str">
        <f t="shared" si="1"/>
        <v>Trung bình</v>
      </c>
      <c r="S13" s="96" t="str">
        <f t="shared" si="2"/>
        <v/>
      </c>
      <c r="T13" s="36" t="s">
        <v>92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25.95" customHeight="1">
      <c r="B14" s="97">
        <v>6</v>
      </c>
      <c r="C14" s="98" t="s">
        <v>519</v>
      </c>
      <c r="D14" s="99" t="s">
        <v>245</v>
      </c>
      <c r="E14" s="100" t="s">
        <v>496</v>
      </c>
      <c r="F14" s="101" t="s">
        <v>520</v>
      </c>
      <c r="G14" s="26" t="s">
        <v>521</v>
      </c>
      <c r="H14" s="102">
        <v>9</v>
      </c>
      <c r="I14" s="102">
        <v>9</v>
      </c>
      <c r="J14" s="102" t="s">
        <v>28</v>
      </c>
      <c r="K14" s="102">
        <v>9</v>
      </c>
      <c r="L14" s="108"/>
      <c r="M14" s="108"/>
      <c r="N14" s="108"/>
      <c r="O14" s="104">
        <v>8</v>
      </c>
      <c r="P14" s="105">
        <f>ROUND(SUMPRODUCT(H14:O14,$H$8:$O$8)/100,1)</f>
        <v>8.4</v>
      </c>
      <c r="Q14" s="106" t="str">
        <f t="shared" si="0"/>
        <v>B+</v>
      </c>
      <c r="R14" s="107" t="str">
        <f t="shared" si="1"/>
        <v>Khá</v>
      </c>
      <c r="S14" s="96" t="str">
        <f t="shared" si="2"/>
        <v/>
      </c>
      <c r="T14" s="36" t="s">
        <v>92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25.95" customHeight="1">
      <c r="B15" s="97">
        <v>7</v>
      </c>
      <c r="C15" s="98" t="s">
        <v>459</v>
      </c>
      <c r="D15" s="99" t="s">
        <v>460</v>
      </c>
      <c r="E15" s="100" t="s">
        <v>114</v>
      </c>
      <c r="F15" s="101" t="s">
        <v>461</v>
      </c>
      <c r="G15" s="26" t="s">
        <v>462</v>
      </c>
      <c r="H15" s="102">
        <v>8</v>
      </c>
      <c r="I15" s="102">
        <v>8</v>
      </c>
      <c r="J15" s="102" t="s">
        <v>28</v>
      </c>
      <c r="K15" s="102">
        <v>8</v>
      </c>
      <c r="L15" s="108"/>
      <c r="M15" s="108"/>
      <c r="N15" s="108"/>
      <c r="O15" s="104">
        <v>5</v>
      </c>
      <c r="P15" s="105">
        <f>ROUND(SUMPRODUCT(H15:O15,$H$8:$O$8)/100,1)</f>
        <v>6.2</v>
      </c>
      <c r="Q15" s="106" t="str">
        <f t="shared" si="0"/>
        <v>C</v>
      </c>
      <c r="R15" s="107" t="str">
        <f t="shared" si="1"/>
        <v>Trung bình</v>
      </c>
      <c r="S15" s="96" t="str">
        <f t="shared" si="2"/>
        <v/>
      </c>
      <c r="T15" s="36" t="s">
        <v>92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25.95" customHeight="1">
      <c r="B16" s="97">
        <v>8</v>
      </c>
      <c r="C16" s="98" t="s">
        <v>522</v>
      </c>
      <c r="D16" s="99" t="s">
        <v>366</v>
      </c>
      <c r="E16" s="100" t="s">
        <v>523</v>
      </c>
      <c r="F16" s="101" t="s">
        <v>164</v>
      </c>
      <c r="G16" s="26" t="s">
        <v>486</v>
      </c>
      <c r="H16" s="102">
        <v>8</v>
      </c>
      <c r="I16" s="102">
        <v>8</v>
      </c>
      <c r="J16" s="102" t="s">
        <v>28</v>
      </c>
      <c r="K16" s="102">
        <v>8</v>
      </c>
      <c r="L16" s="108"/>
      <c r="M16" s="108"/>
      <c r="N16" s="108"/>
      <c r="O16" s="104">
        <v>7.5</v>
      </c>
      <c r="P16" s="105">
        <f>ROUND(SUMPRODUCT(H16:O16,$H$8:$O$8)/100,1)</f>
        <v>7.7</v>
      </c>
      <c r="Q16" s="106" t="str">
        <f t="shared" si="0"/>
        <v>B</v>
      </c>
      <c r="R16" s="107" t="str">
        <f t="shared" si="1"/>
        <v>Khá</v>
      </c>
      <c r="S16" s="96" t="str">
        <f t="shared" si="2"/>
        <v/>
      </c>
      <c r="T16" s="36" t="s">
        <v>92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25.95" customHeight="1">
      <c r="B17" s="97">
        <v>9</v>
      </c>
      <c r="C17" s="98" t="s">
        <v>524</v>
      </c>
      <c r="D17" s="99" t="s">
        <v>123</v>
      </c>
      <c r="E17" s="100" t="s">
        <v>525</v>
      </c>
      <c r="F17" s="101" t="s">
        <v>526</v>
      </c>
      <c r="G17" s="26" t="s">
        <v>486</v>
      </c>
      <c r="H17" s="102">
        <v>9</v>
      </c>
      <c r="I17" s="102">
        <v>9</v>
      </c>
      <c r="J17" s="102" t="s">
        <v>28</v>
      </c>
      <c r="K17" s="102">
        <v>9</v>
      </c>
      <c r="L17" s="108"/>
      <c r="M17" s="108"/>
      <c r="N17" s="108"/>
      <c r="O17" s="104">
        <v>7.5</v>
      </c>
      <c r="P17" s="105">
        <f>ROUND(SUMPRODUCT(H17:O17,$H$8:$O$8)/100,1)</f>
        <v>8.1</v>
      </c>
      <c r="Q17" s="106" t="str">
        <f t="shared" si="0"/>
        <v>B+</v>
      </c>
      <c r="R17" s="107" t="str">
        <f t="shared" si="1"/>
        <v>Khá</v>
      </c>
      <c r="S17" s="96" t="str">
        <f t="shared" si="2"/>
        <v/>
      </c>
      <c r="T17" s="36" t="s">
        <v>92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1:38" ht="25.95" customHeight="1">
      <c r="B18" s="97">
        <v>10</v>
      </c>
      <c r="C18" s="98" t="s">
        <v>527</v>
      </c>
      <c r="D18" s="99" t="s">
        <v>197</v>
      </c>
      <c r="E18" s="100" t="s">
        <v>528</v>
      </c>
      <c r="F18" s="101" t="s">
        <v>529</v>
      </c>
      <c r="G18" s="26" t="s">
        <v>337</v>
      </c>
      <c r="H18" s="102">
        <v>7</v>
      </c>
      <c r="I18" s="102">
        <v>7</v>
      </c>
      <c r="J18" s="102" t="s">
        <v>28</v>
      </c>
      <c r="K18" s="102">
        <v>7</v>
      </c>
      <c r="L18" s="108"/>
      <c r="M18" s="108"/>
      <c r="N18" s="108"/>
      <c r="O18" s="104">
        <v>6.5</v>
      </c>
      <c r="P18" s="105">
        <f>ROUND(SUMPRODUCT(H18:O18,$H$8:$O$8)/100,1)</f>
        <v>6.7</v>
      </c>
      <c r="Q18" s="106" t="str">
        <f t="shared" si="0"/>
        <v>C+</v>
      </c>
      <c r="R18" s="107" t="str">
        <f t="shared" si="1"/>
        <v>Trung bình</v>
      </c>
      <c r="S18" s="96" t="str">
        <f t="shared" si="2"/>
        <v/>
      </c>
      <c r="T18" s="36" t="s">
        <v>92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1:38" ht="25.95" customHeight="1">
      <c r="B19" s="97">
        <v>11</v>
      </c>
      <c r="C19" s="98" t="s">
        <v>377</v>
      </c>
      <c r="D19" s="99" t="s">
        <v>378</v>
      </c>
      <c r="E19" s="100" t="s">
        <v>174</v>
      </c>
      <c r="F19" s="101" t="s">
        <v>379</v>
      </c>
      <c r="G19" s="26" t="s">
        <v>126</v>
      </c>
      <c r="H19" s="102">
        <v>8</v>
      </c>
      <c r="I19" s="102">
        <v>9</v>
      </c>
      <c r="J19" s="102" t="s">
        <v>28</v>
      </c>
      <c r="K19" s="102">
        <v>8</v>
      </c>
      <c r="L19" s="108"/>
      <c r="M19" s="108"/>
      <c r="N19" s="108"/>
      <c r="O19" s="104">
        <v>7.5</v>
      </c>
      <c r="P19" s="105">
        <f>ROUND(SUMPRODUCT(H19:O19,$H$8:$O$8)/100,1)</f>
        <v>7.8</v>
      </c>
      <c r="Q19" s="106" t="str">
        <f t="shared" si="0"/>
        <v>B</v>
      </c>
      <c r="R19" s="107" t="str">
        <f t="shared" si="1"/>
        <v>Khá</v>
      </c>
      <c r="S19" s="96" t="str">
        <f t="shared" si="2"/>
        <v/>
      </c>
      <c r="T19" s="36" t="s">
        <v>92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1:38" ht="25.95" customHeight="1">
      <c r="B20" s="97">
        <v>12</v>
      </c>
      <c r="C20" s="98" t="s">
        <v>397</v>
      </c>
      <c r="D20" s="99" t="s">
        <v>398</v>
      </c>
      <c r="E20" s="100" t="s">
        <v>189</v>
      </c>
      <c r="F20" s="101" t="s">
        <v>399</v>
      </c>
      <c r="G20" s="26" t="s">
        <v>102</v>
      </c>
      <c r="H20" s="102">
        <v>8</v>
      </c>
      <c r="I20" s="102">
        <v>8</v>
      </c>
      <c r="J20" s="102" t="s">
        <v>28</v>
      </c>
      <c r="K20" s="102">
        <v>8</v>
      </c>
      <c r="L20" s="108"/>
      <c r="M20" s="108"/>
      <c r="N20" s="108"/>
      <c r="O20" s="104">
        <v>7.5</v>
      </c>
      <c r="P20" s="105">
        <f>ROUND(SUMPRODUCT(H20:O20,$H$8:$O$8)/100,1)</f>
        <v>7.7</v>
      </c>
      <c r="Q20" s="106" t="str">
        <f t="shared" si="0"/>
        <v>B</v>
      </c>
      <c r="R20" s="107" t="str">
        <f t="shared" si="1"/>
        <v>Khá</v>
      </c>
      <c r="S20" s="96" t="str">
        <f t="shared" si="2"/>
        <v/>
      </c>
      <c r="T20" s="36" t="s">
        <v>92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1:38" ht="25.95" customHeight="1">
      <c r="B21" s="97">
        <v>13</v>
      </c>
      <c r="C21" s="98" t="s">
        <v>530</v>
      </c>
      <c r="D21" s="99" t="s">
        <v>531</v>
      </c>
      <c r="E21" s="100" t="s">
        <v>405</v>
      </c>
      <c r="F21" s="101" t="s">
        <v>532</v>
      </c>
      <c r="G21" s="26" t="s">
        <v>486</v>
      </c>
      <c r="H21" s="102">
        <v>8</v>
      </c>
      <c r="I21" s="102">
        <v>8.5</v>
      </c>
      <c r="J21" s="102" t="s">
        <v>28</v>
      </c>
      <c r="K21" s="102">
        <v>8</v>
      </c>
      <c r="L21" s="108"/>
      <c r="M21" s="108"/>
      <c r="N21" s="108"/>
      <c r="O21" s="104">
        <v>7.5</v>
      </c>
      <c r="P21" s="105">
        <f>ROUND(SUMPRODUCT(H21:O21,$H$8:$O$8)/100,1)</f>
        <v>7.8</v>
      </c>
      <c r="Q21" s="106" t="str">
        <f t="shared" si="0"/>
        <v>B</v>
      </c>
      <c r="R21" s="107" t="str">
        <f t="shared" si="1"/>
        <v>Khá</v>
      </c>
      <c r="S21" s="96" t="str">
        <f t="shared" si="2"/>
        <v/>
      </c>
      <c r="T21" s="36" t="s">
        <v>92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1:38" ht="25.95" customHeight="1">
      <c r="B22" s="97">
        <v>14</v>
      </c>
      <c r="C22" s="98" t="s">
        <v>533</v>
      </c>
      <c r="D22" s="99" t="s">
        <v>534</v>
      </c>
      <c r="E22" s="100" t="s">
        <v>198</v>
      </c>
      <c r="F22" s="101" t="s">
        <v>535</v>
      </c>
      <c r="G22" s="26" t="s">
        <v>518</v>
      </c>
      <c r="H22" s="102">
        <v>10</v>
      </c>
      <c r="I22" s="102">
        <v>10</v>
      </c>
      <c r="J22" s="102" t="s">
        <v>28</v>
      </c>
      <c r="K22" s="102">
        <v>9</v>
      </c>
      <c r="L22" s="108"/>
      <c r="M22" s="108"/>
      <c r="N22" s="108"/>
      <c r="O22" s="104">
        <v>6</v>
      </c>
      <c r="P22" s="105">
        <f>ROUND(SUMPRODUCT(H22:O22,$H$8:$O$8)/100,1)</f>
        <v>7.4</v>
      </c>
      <c r="Q22" s="106" t="str">
        <f t="shared" si="0"/>
        <v>B</v>
      </c>
      <c r="R22" s="107" t="str">
        <f t="shared" si="1"/>
        <v>Khá</v>
      </c>
      <c r="S22" s="96" t="str">
        <f t="shared" si="2"/>
        <v/>
      </c>
      <c r="T22" s="36" t="s">
        <v>92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1:38" ht="25.95" customHeight="1">
      <c r="B23" s="97">
        <v>15</v>
      </c>
      <c r="C23" s="98" t="s">
        <v>536</v>
      </c>
      <c r="D23" s="99" t="s">
        <v>537</v>
      </c>
      <c r="E23" s="100" t="s">
        <v>285</v>
      </c>
      <c r="F23" s="101" t="s">
        <v>538</v>
      </c>
      <c r="G23" s="26" t="s">
        <v>486</v>
      </c>
      <c r="H23" s="102">
        <v>9</v>
      </c>
      <c r="I23" s="102">
        <v>10</v>
      </c>
      <c r="J23" s="102" t="s">
        <v>28</v>
      </c>
      <c r="K23" s="102">
        <v>9</v>
      </c>
      <c r="L23" s="108"/>
      <c r="M23" s="108"/>
      <c r="N23" s="108"/>
      <c r="O23" s="104">
        <v>8</v>
      </c>
      <c r="P23" s="105">
        <f>ROUND(SUMPRODUCT(H23:O23,$H$8:$O$8)/100,1)</f>
        <v>8.5</v>
      </c>
      <c r="Q23" s="106" t="str">
        <f t="shared" si="0"/>
        <v>A</v>
      </c>
      <c r="R23" s="107" t="str">
        <f t="shared" si="1"/>
        <v>Giỏi</v>
      </c>
      <c r="S23" s="96" t="str">
        <f t="shared" si="2"/>
        <v/>
      </c>
      <c r="T23" s="36" t="s">
        <v>92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38" ht="9" customHeight="1">
      <c r="A24" s="2"/>
      <c r="B24" s="38"/>
      <c r="C24" s="39"/>
      <c r="D24" s="39"/>
      <c r="E24" s="40"/>
      <c r="F24" s="40"/>
      <c r="G24" s="40"/>
      <c r="H24" s="41"/>
      <c r="I24" s="42"/>
      <c r="J24" s="42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3"/>
    </row>
    <row r="25" spans="1:38" ht="16.8" hidden="1">
      <c r="A25" s="2"/>
      <c r="B25" s="149" t="s">
        <v>29</v>
      </c>
      <c r="C25" s="149"/>
      <c r="D25" s="39"/>
      <c r="E25" s="40"/>
      <c r="F25" s="40"/>
      <c r="G25" s="40"/>
      <c r="H25" s="41"/>
      <c r="I25" s="42"/>
      <c r="J25" s="42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3"/>
    </row>
    <row r="26" spans="1:38" ht="16.5" hidden="1" customHeight="1">
      <c r="A26" s="2"/>
      <c r="B26" s="44" t="s">
        <v>30</v>
      </c>
      <c r="C26" s="44"/>
      <c r="D26" s="45">
        <f>+$Z$7</f>
        <v>15</v>
      </c>
      <c r="E26" s="46" t="s">
        <v>31</v>
      </c>
      <c r="F26" s="136" t="s">
        <v>32</v>
      </c>
      <c r="G26" s="136"/>
      <c r="H26" s="136"/>
      <c r="I26" s="136"/>
      <c r="J26" s="136"/>
      <c r="K26" s="136"/>
      <c r="L26" s="136"/>
      <c r="M26" s="136"/>
      <c r="N26" s="136"/>
      <c r="O26" s="47">
        <f>$Z$7 -COUNTIF($S$8:$S$213,"Vắng") -COUNTIF($S$8:$S$213,"Vắng có phép") - COUNTIF($S$8:$S$213,"Đình chỉ thi") - COUNTIF($S$8:$S$213,"Không đủ ĐKDT")</f>
        <v>14</v>
      </c>
      <c r="P26" s="47"/>
      <c r="Q26" s="47"/>
      <c r="R26" s="48"/>
      <c r="S26" s="49" t="s">
        <v>31</v>
      </c>
      <c r="T26" s="48"/>
      <c r="U26" s="3"/>
    </row>
    <row r="27" spans="1:38" ht="16.5" hidden="1" customHeight="1">
      <c r="A27" s="2"/>
      <c r="B27" s="44" t="s">
        <v>33</v>
      </c>
      <c r="C27" s="44"/>
      <c r="D27" s="45">
        <f>+$AK$7</f>
        <v>14</v>
      </c>
      <c r="E27" s="46" t="s">
        <v>31</v>
      </c>
      <c r="F27" s="136" t="s">
        <v>34</v>
      </c>
      <c r="G27" s="136"/>
      <c r="H27" s="136"/>
      <c r="I27" s="136"/>
      <c r="J27" s="136"/>
      <c r="K27" s="136"/>
      <c r="L27" s="136"/>
      <c r="M27" s="136"/>
      <c r="N27" s="136"/>
      <c r="O27" s="50">
        <f>COUNTIF($S$8:$S$89,"Vắng")</f>
        <v>1</v>
      </c>
      <c r="P27" s="50"/>
      <c r="Q27" s="50"/>
      <c r="R27" s="51"/>
      <c r="S27" s="49" t="s">
        <v>31</v>
      </c>
      <c r="T27" s="51"/>
      <c r="U27" s="3"/>
    </row>
    <row r="28" spans="1:38" ht="16.5" hidden="1" customHeight="1">
      <c r="A28" s="2"/>
      <c r="B28" s="44" t="s">
        <v>46</v>
      </c>
      <c r="C28" s="44"/>
      <c r="D28" s="60">
        <f>COUNTIF(W9:W23,"Học lại")</f>
        <v>1</v>
      </c>
      <c r="E28" s="46" t="s">
        <v>31</v>
      </c>
      <c r="F28" s="136" t="s">
        <v>47</v>
      </c>
      <c r="G28" s="136"/>
      <c r="H28" s="136"/>
      <c r="I28" s="136"/>
      <c r="J28" s="136"/>
      <c r="K28" s="136"/>
      <c r="L28" s="136"/>
      <c r="M28" s="136"/>
      <c r="N28" s="136"/>
      <c r="O28" s="47">
        <f>COUNTIF($S$8:$S$89,"Vắng có phép")</f>
        <v>0</v>
      </c>
      <c r="P28" s="47"/>
      <c r="Q28" s="47"/>
      <c r="R28" s="48"/>
      <c r="S28" s="49" t="s">
        <v>31</v>
      </c>
      <c r="T28" s="48"/>
      <c r="U28" s="3"/>
    </row>
    <row r="29" spans="1:38" ht="3" hidden="1" customHeight="1">
      <c r="A29" s="2"/>
      <c r="B29" s="38"/>
      <c r="C29" s="39"/>
      <c r="D29" s="39"/>
      <c r="E29" s="40"/>
      <c r="F29" s="40"/>
      <c r="G29" s="40"/>
      <c r="H29" s="41"/>
      <c r="I29" s="42"/>
      <c r="J29" s="42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3"/>
    </row>
    <row r="30" spans="1:38" hidden="1">
      <c r="B30" s="79" t="s">
        <v>48</v>
      </c>
      <c r="C30" s="79"/>
      <c r="D30" s="80">
        <f>COUNTIF(W9:W23,"Thi lại")</f>
        <v>0</v>
      </c>
      <c r="E30" s="81" t="s">
        <v>31</v>
      </c>
      <c r="F30" s="3"/>
      <c r="G30" s="3"/>
      <c r="H30" s="3"/>
      <c r="I30" s="3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3"/>
    </row>
    <row r="31" spans="1:38" ht="24.75" customHeight="1">
      <c r="B31" s="79"/>
      <c r="C31" s="79"/>
      <c r="D31" s="80"/>
      <c r="E31" s="81"/>
      <c r="F31" s="3"/>
      <c r="G31" s="3"/>
      <c r="H31" s="3"/>
      <c r="I31" s="3"/>
      <c r="J31" s="137" t="s">
        <v>581</v>
      </c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3"/>
    </row>
    <row r="32" spans="1:38" ht="33" hidden="1" customHeight="1">
      <c r="A32" s="52"/>
      <c r="B32" s="134" t="s">
        <v>35</v>
      </c>
      <c r="C32" s="134"/>
      <c r="D32" s="134"/>
      <c r="E32" s="134"/>
      <c r="F32" s="134"/>
      <c r="G32" s="134"/>
      <c r="H32" s="134"/>
      <c r="I32" s="53"/>
      <c r="J32" s="138" t="s">
        <v>51</v>
      </c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3"/>
    </row>
    <row r="33" spans="1:38" ht="4.5" hidden="1" customHeight="1">
      <c r="A33" s="2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38" s="2" customFormat="1" hidden="1">
      <c r="B34" s="134" t="s">
        <v>36</v>
      </c>
      <c r="C34" s="134"/>
      <c r="D34" s="135" t="s">
        <v>37</v>
      </c>
      <c r="E34" s="135"/>
      <c r="F34" s="135"/>
      <c r="G34" s="135"/>
      <c r="H34" s="135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9.75" hidden="1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.75" hidden="1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18.75" hidden="1" customHeight="1">
      <c r="A40" s="1"/>
      <c r="B40" s="140" t="s">
        <v>52</v>
      </c>
      <c r="C40" s="140"/>
      <c r="D40" s="140" t="s">
        <v>53</v>
      </c>
      <c r="E40" s="140"/>
      <c r="F40" s="140"/>
      <c r="G40" s="140"/>
      <c r="H40" s="140"/>
      <c r="I40" s="140"/>
      <c r="J40" s="140" t="s">
        <v>54</v>
      </c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18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8.7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8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25.5" customHeight="1">
      <c r="A44" s="1"/>
      <c r="B44" s="134"/>
      <c r="C44" s="134"/>
      <c r="D44" s="134"/>
      <c r="E44" s="134"/>
      <c r="F44" s="134"/>
      <c r="G44" s="134"/>
      <c r="H44" s="134"/>
      <c r="I44" s="53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.75" customHeight="1">
      <c r="A45" s="1"/>
      <c r="B45" s="38"/>
      <c r="C45" s="54"/>
      <c r="D45" s="54"/>
      <c r="E45" s="55"/>
      <c r="F45" s="55"/>
      <c r="G45" s="55"/>
      <c r="H45" s="56"/>
      <c r="I45" s="57"/>
      <c r="J45" s="57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15" customHeight="1">
      <c r="A46" s="1"/>
      <c r="B46" s="134"/>
      <c r="C46" s="134"/>
      <c r="D46" s="135"/>
      <c r="E46" s="135"/>
      <c r="F46" s="135"/>
      <c r="G46" s="135"/>
      <c r="H46" s="135"/>
      <c r="I46" s="57"/>
      <c r="J46" s="57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1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3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3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3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5" customHeight="1">
      <c r="A51" s="1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3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36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" customHeight="1">
      <c r="A53" s="1"/>
      <c r="B53" s="134"/>
      <c r="C53" s="134"/>
      <c r="D53" s="134"/>
      <c r="E53" s="134"/>
      <c r="F53" s="134"/>
      <c r="G53" s="134"/>
      <c r="H53" s="134"/>
      <c r="I53" s="53"/>
      <c r="J53" s="138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3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>
      <c r="A54" s="1"/>
      <c r="B54" s="38"/>
      <c r="C54" s="54"/>
      <c r="D54" s="54"/>
      <c r="E54" s="55"/>
      <c r="F54" s="55"/>
      <c r="G54" s="55"/>
      <c r="H54" s="56"/>
      <c r="I54" s="57"/>
      <c r="J54" s="57"/>
      <c r="K54" s="3"/>
      <c r="L54" s="3"/>
      <c r="M54" s="3"/>
      <c r="N54" s="3"/>
      <c r="O54" s="3"/>
      <c r="P54" s="3"/>
      <c r="Q54" s="3"/>
      <c r="R54" s="3"/>
      <c r="S54" s="3"/>
      <c r="T54" s="3"/>
      <c r="U54" s="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>
      <c r="A55" s="1"/>
      <c r="B55" s="134"/>
      <c r="C55" s="134"/>
      <c r="D55" s="135"/>
      <c r="E55" s="135"/>
      <c r="F55" s="135"/>
      <c r="G55" s="135"/>
      <c r="H55" s="135"/>
      <c r="I55" s="57"/>
      <c r="J55" s="57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60" spans="1:38"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</row>
  </sheetData>
  <sheetProtection formatCells="0" formatColumns="0" formatRows="0" insertColumns="0" insertRows="0" insertHyperlinks="0" deleteColumns="0" deleteRows="0" sort="0" autoFilter="0" pivotTables="0"/>
  <autoFilter ref="A7:AL23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27:N27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25:C25"/>
    <mergeCell ref="F26:N26"/>
    <mergeCell ref="C6:C7"/>
    <mergeCell ref="D6:E7"/>
    <mergeCell ref="B46:C46"/>
    <mergeCell ref="D46:H46"/>
    <mergeCell ref="F28:N28"/>
    <mergeCell ref="J30:T30"/>
    <mergeCell ref="J31:T31"/>
    <mergeCell ref="B32:H32"/>
    <mergeCell ref="J32:T32"/>
    <mergeCell ref="B34:C34"/>
    <mergeCell ref="D34:H34"/>
    <mergeCell ref="B40:C40"/>
    <mergeCell ref="D40:I40"/>
    <mergeCell ref="J40:T40"/>
    <mergeCell ref="B44:H44"/>
    <mergeCell ref="J44:T44"/>
    <mergeCell ref="B60:C60"/>
    <mergeCell ref="D60:I60"/>
    <mergeCell ref="J60:T60"/>
    <mergeCell ref="B51:C51"/>
    <mergeCell ref="D51:I51"/>
    <mergeCell ref="J51:T51"/>
    <mergeCell ref="B53:H53"/>
    <mergeCell ref="J53:T53"/>
    <mergeCell ref="B55:C55"/>
    <mergeCell ref="D55:H55"/>
  </mergeCells>
  <conditionalFormatting sqref="H9:O23">
    <cfRule type="cellIs" dxfId="69" priority="20" operator="greaterThan">
      <formula>10</formula>
    </cfRule>
  </conditionalFormatting>
  <conditionalFormatting sqref="O9:O23">
    <cfRule type="cellIs" dxfId="68" priority="14" operator="greaterThan">
      <formula>10</formula>
    </cfRule>
    <cfRule type="cellIs" dxfId="67" priority="15" operator="greaterThan">
      <formula>10</formula>
    </cfRule>
    <cfRule type="cellIs" dxfId="66" priority="16" operator="greaterThan">
      <formula>10</formula>
    </cfRule>
    <cfRule type="cellIs" dxfId="65" priority="17" operator="greaterThan">
      <formula>10</formula>
    </cfRule>
    <cfRule type="cellIs" dxfId="64" priority="18" operator="greaterThan">
      <formula>10</formula>
    </cfRule>
    <cfRule type="cellIs" dxfId="63" priority="19" operator="greaterThan">
      <formula>10</formula>
    </cfRule>
  </conditionalFormatting>
  <conditionalFormatting sqref="H9:K23">
    <cfRule type="cellIs" dxfId="62" priority="12" operator="greaterThan">
      <formula>10</formula>
    </cfRule>
  </conditionalFormatting>
  <conditionalFormatting sqref="C1:C1048576">
    <cfRule type="duplicateValues" dxfId="61" priority="9"/>
  </conditionalFormatting>
  <conditionalFormatting sqref="C31:C40">
    <cfRule type="duplicateValues" dxfId="60" priority="7"/>
  </conditionalFormatting>
  <dataValidations count="1">
    <dataValidation allowBlank="1" showInputMessage="1" showErrorMessage="1" errorTitle="Không xóa dữ liệu" error="Không xóa dữ liệu" prompt="Không xóa dữ liệu" sqref="W9:W23 X2:AL7 D28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62"/>
  <sheetViews>
    <sheetView workbookViewId="0">
      <pane ySplit="2" topLeftCell="A3" activePane="bottomLeft" state="frozen"/>
      <selection activeCell="A6" sqref="A6:XFD6"/>
      <selection pane="bottomLeft" activeCell="J5" sqref="J1:J1048576"/>
    </sheetView>
  </sheetViews>
  <sheetFormatPr defaultColWidth="9" defaultRowHeight="15.6"/>
  <cols>
    <col min="1" max="1" width="1.5" style="1" customWidth="1"/>
    <col min="2" max="2" width="3.69921875" style="1" customWidth="1"/>
    <col min="3" max="3" width="12" style="1" customWidth="1"/>
    <col min="4" max="4" width="14.5" style="1" customWidth="1"/>
    <col min="5" max="5" width="6.296875" style="1" customWidth="1"/>
    <col min="6" max="6" width="9.3984375" style="1" hidden="1" customWidth="1"/>
    <col min="7" max="7" width="12.69921875" style="1" customWidth="1"/>
    <col min="8" max="9" width="4.3984375" style="1" customWidth="1"/>
    <col min="10" max="10" width="4.3984375" style="1" hidden="1" customWidth="1"/>
    <col min="11" max="11" width="5.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67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68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57</v>
      </c>
      <c r="H4" s="152"/>
      <c r="I4" s="152"/>
      <c r="J4" s="152"/>
      <c r="K4" s="152"/>
      <c r="L4" s="152"/>
      <c r="M4" s="152"/>
      <c r="N4" s="152"/>
      <c r="O4" s="152" t="s">
        <v>65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Nguyên lý kế toán</v>
      </c>
      <c r="Y7" s="68" t="str">
        <f>+O3</f>
        <v>Nhóm: FIA1321</v>
      </c>
      <c r="Z7" s="69">
        <f>+$AI$7+$AK$7+$AG$7</f>
        <v>17</v>
      </c>
      <c r="AA7" s="63">
        <f>COUNTIF($S$8:$S$85,"Khiển trách")</f>
        <v>0</v>
      </c>
      <c r="AB7" s="63">
        <f>COUNTIF($S$8:$S$85,"Cảnh cáo")</f>
        <v>0</v>
      </c>
      <c r="AC7" s="63">
        <f>COUNTIF($S$8:$S$85,"Đình chỉ thi")</f>
        <v>0</v>
      </c>
      <c r="AD7" s="70">
        <f>+($AA$7+$AB$7+$AC$7)/$Z$7*100%</f>
        <v>0</v>
      </c>
      <c r="AE7" s="63">
        <f>SUM(COUNTIF($S$8:$S$83,"Vắng"),COUNTIF($S$8:$S$83,"Vắng có phép"))</f>
        <v>0</v>
      </c>
      <c r="AF7" s="71">
        <f>+$AE$7/$Z$7</f>
        <v>0</v>
      </c>
      <c r="AG7" s="72">
        <f>COUNTIF($W$8:$W$83,"Thi lại")</f>
        <v>0</v>
      </c>
      <c r="AH7" s="71">
        <f>+$AG$7/$Z$7</f>
        <v>0</v>
      </c>
      <c r="AI7" s="72">
        <f>COUNTIF($W$8:$W$84,"Học lại")</f>
        <v>1</v>
      </c>
      <c r="AJ7" s="71">
        <f>+$AI$7/$Z$7</f>
        <v>5.8823529411764705E-2</v>
      </c>
      <c r="AK7" s="63">
        <f>COUNTIF($W$9:$W$84,"Đạt")</f>
        <v>16</v>
      </c>
      <c r="AL7" s="70">
        <f>+$AK$7/$Z$7</f>
        <v>0.94117647058823528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10</v>
      </c>
      <c r="I8" s="9">
        <v>10</v>
      </c>
      <c r="J8" s="83"/>
      <c r="K8" s="9">
        <v>10</v>
      </c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19.95" customHeight="1">
      <c r="B9" s="86">
        <v>1</v>
      </c>
      <c r="C9" s="87" t="s">
        <v>439</v>
      </c>
      <c r="D9" s="88" t="s">
        <v>440</v>
      </c>
      <c r="E9" s="89" t="s">
        <v>214</v>
      </c>
      <c r="F9" s="90" t="s">
        <v>441</v>
      </c>
      <c r="G9" s="87" t="s">
        <v>442</v>
      </c>
      <c r="H9" s="91">
        <v>9</v>
      </c>
      <c r="I9" s="91">
        <v>9</v>
      </c>
      <c r="J9" s="91" t="s">
        <v>28</v>
      </c>
      <c r="K9" s="91">
        <v>10</v>
      </c>
      <c r="L9" s="92"/>
      <c r="M9" s="92"/>
      <c r="N9" s="92"/>
      <c r="O9" s="93">
        <v>8.5</v>
      </c>
      <c r="P9" s="94">
        <f>ROUND(SUMPRODUCT(H9:O9,$H$8:$O$8)/100,1)</f>
        <v>8.8000000000000007</v>
      </c>
      <c r="Q9" s="95" t="str">
        <f t="shared" ref="Q9:Q25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</v>
      </c>
      <c r="R9" s="95" t="str">
        <f t="shared" ref="R9:R25" si="1">IF($P9&lt;4,"Kém",IF(AND($P9&gt;=4,$P9&lt;=5.4),"Trung bình yếu",IF(AND($P9&gt;=5.5,$P9&lt;=6.9),"Trung bình",IF(AND($P9&gt;=7,$P9&lt;=8.4),"Khá",IF(AND($P9&gt;=8.5,$P9&lt;=10),"Giỏi","")))))</f>
        <v>Giỏi</v>
      </c>
      <c r="S9" s="96" t="str">
        <f>+IF(OR($H9=0,$I9=0,$J9=0,$K9=0),"Không đủ ĐKDT",IF(AND(O9=0,P9&gt;=4),"Không đạt",""))</f>
        <v/>
      </c>
      <c r="T9" s="23" t="s">
        <v>69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9.95" customHeight="1">
      <c r="B10" s="97">
        <v>2</v>
      </c>
      <c r="C10" s="98" t="s">
        <v>443</v>
      </c>
      <c r="D10" s="99" t="s">
        <v>444</v>
      </c>
      <c r="E10" s="100" t="s">
        <v>224</v>
      </c>
      <c r="F10" s="101" t="s">
        <v>445</v>
      </c>
      <c r="G10" s="98" t="s">
        <v>446</v>
      </c>
      <c r="H10" s="102">
        <v>8</v>
      </c>
      <c r="I10" s="102">
        <v>8</v>
      </c>
      <c r="J10" s="102" t="s">
        <v>28</v>
      </c>
      <c r="K10" s="102">
        <v>9</v>
      </c>
      <c r="L10" s="103"/>
      <c r="M10" s="103"/>
      <c r="N10" s="103"/>
      <c r="O10" s="104">
        <v>7.5</v>
      </c>
      <c r="P10" s="105">
        <f>ROUND(SUMPRODUCT(H10:O10,$H$8:$O$8)/100,1)</f>
        <v>7.8</v>
      </c>
      <c r="Q10" s="106" t="str">
        <f t="shared" si="0"/>
        <v>B</v>
      </c>
      <c r="R10" s="107" t="str">
        <f t="shared" si="1"/>
        <v>Khá</v>
      </c>
      <c r="S10" s="96" t="str">
        <f>+IF(OR($H10=0,$I10=0,$J10=0,$K10=0),"Không đủ ĐKDT",IF(AND(O10=0,P10&gt;=4),"Không đạt",""))</f>
        <v/>
      </c>
      <c r="T10" s="36" t="s">
        <v>69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19.95" customHeight="1">
      <c r="B11" s="97">
        <v>3</v>
      </c>
      <c r="C11" s="98" t="s">
        <v>447</v>
      </c>
      <c r="D11" s="99" t="s">
        <v>343</v>
      </c>
      <c r="E11" s="100" t="s">
        <v>224</v>
      </c>
      <c r="F11" s="101" t="s">
        <v>448</v>
      </c>
      <c r="G11" s="98" t="s">
        <v>126</v>
      </c>
      <c r="H11" s="102">
        <v>8</v>
      </c>
      <c r="I11" s="102">
        <v>8</v>
      </c>
      <c r="J11" s="102" t="s">
        <v>28</v>
      </c>
      <c r="K11" s="102">
        <v>10</v>
      </c>
      <c r="L11" s="108"/>
      <c r="M11" s="108"/>
      <c r="N11" s="108"/>
      <c r="O11" s="104">
        <v>9</v>
      </c>
      <c r="P11" s="105">
        <f>ROUND(SUMPRODUCT(H11:O11,$H$8:$O$8)/100,1)</f>
        <v>8.9</v>
      </c>
      <c r="Q11" s="106" t="str">
        <f t="shared" si="0"/>
        <v>A</v>
      </c>
      <c r="R11" s="107" t="str">
        <f t="shared" si="1"/>
        <v>Giỏi</v>
      </c>
      <c r="S11" s="96" t="str">
        <f t="shared" ref="S11:S25" si="2">+IF(OR($H11=0,$I11=0,$J11=0,$K11=0),"Không đủ ĐKDT",IF(AND(O11=0,P11&gt;=4),"Không đạt",""))</f>
        <v/>
      </c>
      <c r="T11" s="36" t="s">
        <v>69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19.95" customHeight="1">
      <c r="B12" s="97">
        <v>4</v>
      </c>
      <c r="C12" s="98" t="s">
        <v>449</v>
      </c>
      <c r="D12" s="99" t="s">
        <v>123</v>
      </c>
      <c r="E12" s="100" t="s">
        <v>450</v>
      </c>
      <c r="F12" s="101" t="s">
        <v>451</v>
      </c>
      <c r="G12" s="98" t="s">
        <v>121</v>
      </c>
      <c r="H12" s="102">
        <v>9</v>
      </c>
      <c r="I12" s="102">
        <v>8</v>
      </c>
      <c r="J12" s="102" t="s">
        <v>28</v>
      </c>
      <c r="K12" s="102">
        <v>10</v>
      </c>
      <c r="L12" s="108"/>
      <c r="M12" s="108"/>
      <c r="N12" s="108"/>
      <c r="O12" s="104">
        <v>9</v>
      </c>
      <c r="P12" s="105">
        <f>ROUND(SUMPRODUCT(H12:O12,$H$8:$O$8)/100,1)</f>
        <v>9</v>
      </c>
      <c r="Q12" s="106" t="str">
        <f t="shared" si="0"/>
        <v>A+</v>
      </c>
      <c r="R12" s="107" t="str">
        <f t="shared" si="1"/>
        <v>Giỏi</v>
      </c>
      <c r="S12" s="96" t="str">
        <f t="shared" si="2"/>
        <v/>
      </c>
      <c r="T12" s="36" t="s">
        <v>69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19.95" customHeight="1">
      <c r="B13" s="97">
        <v>5</v>
      </c>
      <c r="C13" s="98" t="s">
        <v>452</v>
      </c>
      <c r="D13" s="99" t="s">
        <v>453</v>
      </c>
      <c r="E13" s="100" t="s">
        <v>454</v>
      </c>
      <c r="F13" s="101" t="s">
        <v>455</v>
      </c>
      <c r="G13" s="98" t="s">
        <v>364</v>
      </c>
      <c r="H13" s="102">
        <v>0</v>
      </c>
      <c r="I13" s="102">
        <v>0</v>
      </c>
      <c r="J13" s="102" t="s">
        <v>28</v>
      </c>
      <c r="K13" s="102">
        <v>0</v>
      </c>
      <c r="L13" s="108"/>
      <c r="M13" s="108"/>
      <c r="N13" s="108"/>
      <c r="O13" s="111" t="s">
        <v>569</v>
      </c>
      <c r="P13" s="105">
        <f>ROUND(SUMPRODUCT(H13:O13,$H$8:$O$8)/100,1)</f>
        <v>0</v>
      </c>
      <c r="Q13" s="106" t="str">
        <f t="shared" si="0"/>
        <v>F</v>
      </c>
      <c r="R13" s="107" t="str">
        <f t="shared" si="1"/>
        <v>Kém</v>
      </c>
      <c r="S13" s="96" t="str">
        <f t="shared" si="2"/>
        <v>Không đủ ĐKDT</v>
      </c>
      <c r="T13" s="36" t="s">
        <v>69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Học lại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9.95" customHeight="1">
      <c r="B14" s="97">
        <v>6</v>
      </c>
      <c r="C14" s="98" t="s">
        <v>456</v>
      </c>
      <c r="D14" s="99" t="s">
        <v>457</v>
      </c>
      <c r="E14" s="100" t="s">
        <v>239</v>
      </c>
      <c r="F14" s="101" t="s">
        <v>458</v>
      </c>
      <c r="G14" s="98" t="s">
        <v>446</v>
      </c>
      <c r="H14" s="102">
        <v>8</v>
      </c>
      <c r="I14" s="102">
        <v>7.5</v>
      </c>
      <c r="J14" s="102" t="s">
        <v>28</v>
      </c>
      <c r="K14" s="102">
        <v>8</v>
      </c>
      <c r="L14" s="108"/>
      <c r="M14" s="108"/>
      <c r="N14" s="108"/>
      <c r="O14" s="104">
        <v>2.5</v>
      </c>
      <c r="P14" s="105">
        <f>ROUND(SUMPRODUCT(H14:O14,$H$8:$O$8)/100,1)</f>
        <v>4.0999999999999996</v>
      </c>
      <c r="Q14" s="106" t="str">
        <f t="shared" si="0"/>
        <v>D</v>
      </c>
      <c r="R14" s="107" t="str">
        <f t="shared" si="1"/>
        <v>Trung bình yếu</v>
      </c>
      <c r="S14" s="96" t="str">
        <f t="shared" si="2"/>
        <v/>
      </c>
      <c r="T14" s="36" t="s">
        <v>69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9.95" customHeight="1">
      <c r="B15" s="97">
        <v>7</v>
      </c>
      <c r="C15" s="98" t="s">
        <v>459</v>
      </c>
      <c r="D15" s="99" t="s">
        <v>460</v>
      </c>
      <c r="E15" s="100" t="s">
        <v>114</v>
      </c>
      <c r="F15" s="101" t="s">
        <v>461</v>
      </c>
      <c r="G15" s="98" t="s">
        <v>462</v>
      </c>
      <c r="H15" s="102">
        <v>7</v>
      </c>
      <c r="I15" s="102">
        <v>7</v>
      </c>
      <c r="J15" s="102" t="s">
        <v>28</v>
      </c>
      <c r="K15" s="102">
        <v>8</v>
      </c>
      <c r="L15" s="108"/>
      <c r="M15" s="108"/>
      <c r="N15" s="108"/>
      <c r="O15" s="104">
        <v>3.5</v>
      </c>
      <c r="P15" s="105">
        <f>ROUND(SUMPRODUCT(H15:O15,$H$8:$O$8)/100,1)</f>
        <v>4.7</v>
      </c>
      <c r="Q15" s="106" t="str">
        <f t="shared" si="0"/>
        <v>D</v>
      </c>
      <c r="R15" s="107" t="str">
        <f t="shared" si="1"/>
        <v>Trung bình yếu</v>
      </c>
      <c r="S15" s="96" t="str">
        <f t="shared" si="2"/>
        <v/>
      </c>
      <c r="T15" s="36" t="s">
        <v>69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9.95" customHeight="1">
      <c r="B16" s="97">
        <v>8</v>
      </c>
      <c r="C16" s="98" t="s">
        <v>463</v>
      </c>
      <c r="D16" s="99" t="s">
        <v>346</v>
      </c>
      <c r="E16" s="100" t="s">
        <v>114</v>
      </c>
      <c r="F16" s="101" t="s">
        <v>464</v>
      </c>
      <c r="G16" s="98" t="s">
        <v>446</v>
      </c>
      <c r="H16" s="102">
        <v>8</v>
      </c>
      <c r="I16" s="102">
        <v>6</v>
      </c>
      <c r="J16" s="102" t="s">
        <v>28</v>
      </c>
      <c r="K16" s="102">
        <v>9</v>
      </c>
      <c r="L16" s="108"/>
      <c r="M16" s="108"/>
      <c r="N16" s="108"/>
      <c r="O16" s="104">
        <v>3.5</v>
      </c>
      <c r="P16" s="105">
        <f>ROUND(SUMPRODUCT(H16:O16,$H$8:$O$8)/100,1)</f>
        <v>4.8</v>
      </c>
      <c r="Q16" s="106" t="str">
        <f t="shared" si="0"/>
        <v>D</v>
      </c>
      <c r="R16" s="107" t="str">
        <f t="shared" si="1"/>
        <v>Trung bình yếu</v>
      </c>
      <c r="S16" s="96" t="str">
        <f t="shared" si="2"/>
        <v/>
      </c>
      <c r="T16" s="36" t="s">
        <v>69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1:38" ht="19.95" customHeight="1">
      <c r="B17" s="97">
        <v>9</v>
      </c>
      <c r="C17" s="98" t="s">
        <v>465</v>
      </c>
      <c r="D17" s="99" t="s">
        <v>104</v>
      </c>
      <c r="E17" s="100" t="s">
        <v>129</v>
      </c>
      <c r="F17" s="101" t="s">
        <v>466</v>
      </c>
      <c r="G17" s="98" t="s">
        <v>446</v>
      </c>
      <c r="H17" s="102">
        <v>8</v>
      </c>
      <c r="I17" s="102">
        <v>8</v>
      </c>
      <c r="J17" s="102" t="s">
        <v>28</v>
      </c>
      <c r="K17" s="102">
        <v>10</v>
      </c>
      <c r="L17" s="108"/>
      <c r="M17" s="108"/>
      <c r="N17" s="108"/>
      <c r="O17" s="104">
        <v>6.5</v>
      </c>
      <c r="P17" s="105">
        <f>ROUND(SUMPRODUCT(H17:O17,$H$8:$O$8)/100,1)</f>
        <v>7.2</v>
      </c>
      <c r="Q17" s="106" t="str">
        <f t="shared" si="0"/>
        <v>B</v>
      </c>
      <c r="R17" s="107" t="str">
        <f t="shared" si="1"/>
        <v>Khá</v>
      </c>
      <c r="S17" s="96" t="str">
        <f t="shared" si="2"/>
        <v/>
      </c>
      <c r="T17" s="36" t="s">
        <v>69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1:38" ht="19.95" customHeight="1">
      <c r="B18" s="97">
        <v>10</v>
      </c>
      <c r="C18" s="98" t="s">
        <v>148</v>
      </c>
      <c r="D18" s="99" t="s">
        <v>149</v>
      </c>
      <c r="E18" s="100" t="s">
        <v>150</v>
      </c>
      <c r="F18" s="101" t="s">
        <v>151</v>
      </c>
      <c r="G18" s="98" t="s">
        <v>152</v>
      </c>
      <c r="H18" s="102">
        <v>9</v>
      </c>
      <c r="I18" s="102">
        <v>8</v>
      </c>
      <c r="J18" s="102" t="s">
        <v>28</v>
      </c>
      <c r="K18" s="102">
        <v>10</v>
      </c>
      <c r="L18" s="108"/>
      <c r="M18" s="108"/>
      <c r="N18" s="108"/>
      <c r="O18" s="104">
        <v>9</v>
      </c>
      <c r="P18" s="105">
        <f>ROUND(SUMPRODUCT(H18:O18,$H$8:$O$8)/100,1)</f>
        <v>9</v>
      </c>
      <c r="Q18" s="106" t="str">
        <f t="shared" si="0"/>
        <v>A+</v>
      </c>
      <c r="R18" s="107" t="str">
        <f t="shared" si="1"/>
        <v>Giỏi</v>
      </c>
      <c r="S18" s="96" t="str">
        <f t="shared" si="2"/>
        <v/>
      </c>
      <c r="T18" s="36" t="s">
        <v>69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1:38" ht="19.95" customHeight="1">
      <c r="B19" s="97">
        <v>11</v>
      </c>
      <c r="C19" s="98" t="s">
        <v>467</v>
      </c>
      <c r="D19" s="99" t="s">
        <v>104</v>
      </c>
      <c r="E19" s="100" t="s">
        <v>468</v>
      </c>
      <c r="F19" s="101" t="s">
        <v>469</v>
      </c>
      <c r="G19" s="98" t="s">
        <v>462</v>
      </c>
      <c r="H19" s="102">
        <v>9</v>
      </c>
      <c r="I19" s="102">
        <v>8.5</v>
      </c>
      <c r="J19" s="102" t="s">
        <v>28</v>
      </c>
      <c r="K19" s="102">
        <v>10</v>
      </c>
      <c r="L19" s="108"/>
      <c r="M19" s="108"/>
      <c r="N19" s="108"/>
      <c r="O19" s="104">
        <v>7</v>
      </c>
      <c r="P19" s="105">
        <f>ROUND(SUMPRODUCT(H19:O19,$H$8:$O$8)/100,1)</f>
        <v>7.7</v>
      </c>
      <c r="Q19" s="106" t="str">
        <f t="shared" si="0"/>
        <v>B</v>
      </c>
      <c r="R19" s="107" t="str">
        <f t="shared" si="1"/>
        <v>Khá</v>
      </c>
      <c r="S19" s="96" t="str">
        <f t="shared" si="2"/>
        <v/>
      </c>
      <c r="T19" s="36" t="s">
        <v>69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1:38" ht="19.95" customHeight="1">
      <c r="B20" s="97">
        <v>12</v>
      </c>
      <c r="C20" s="98" t="s">
        <v>470</v>
      </c>
      <c r="D20" s="99" t="s">
        <v>334</v>
      </c>
      <c r="E20" s="100" t="s">
        <v>471</v>
      </c>
      <c r="F20" s="101" t="s">
        <v>472</v>
      </c>
      <c r="G20" s="98" t="s">
        <v>473</v>
      </c>
      <c r="H20" s="102">
        <v>9</v>
      </c>
      <c r="I20" s="102">
        <v>8</v>
      </c>
      <c r="J20" s="102" t="s">
        <v>28</v>
      </c>
      <c r="K20" s="102">
        <v>10</v>
      </c>
      <c r="L20" s="108"/>
      <c r="M20" s="108"/>
      <c r="N20" s="108"/>
      <c r="O20" s="104">
        <v>5</v>
      </c>
      <c r="P20" s="105">
        <f>ROUND(SUMPRODUCT(H20:O20,$H$8:$O$8)/100,1)</f>
        <v>6.2</v>
      </c>
      <c r="Q20" s="106" t="str">
        <f t="shared" si="0"/>
        <v>C</v>
      </c>
      <c r="R20" s="107" t="str">
        <f t="shared" si="1"/>
        <v>Trung bình</v>
      </c>
      <c r="S20" s="96" t="str">
        <f t="shared" si="2"/>
        <v/>
      </c>
      <c r="T20" s="36" t="s">
        <v>69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1:38" ht="19.95" customHeight="1">
      <c r="B21" s="97">
        <v>13</v>
      </c>
      <c r="C21" s="98" t="s">
        <v>178</v>
      </c>
      <c r="D21" s="99" t="s">
        <v>179</v>
      </c>
      <c r="E21" s="100" t="s">
        <v>174</v>
      </c>
      <c r="F21" s="101" t="s">
        <v>180</v>
      </c>
      <c r="G21" s="98" t="s">
        <v>181</v>
      </c>
      <c r="H21" s="102">
        <v>9</v>
      </c>
      <c r="I21" s="102">
        <v>8.5</v>
      </c>
      <c r="J21" s="102" t="s">
        <v>28</v>
      </c>
      <c r="K21" s="102">
        <v>10</v>
      </c>
      <c r="L21" s="108"/>
      <c r="M21" s="108"/>
      <c r="N21" s="108"/>
      <c r="O21" s="104">
        <v>4</v>
      </c>
      <c r="P21" s="105">
        <f>ROUND(SUMPRODUCT(H21:O21,$H$8:$O$8)/100,1)</f>
        <v>5.6</v>
      </c>
      <c r="Q21" s="106" t="str">
        <f t="shared" si="0"/>
        <v>C</v>
      </c>
      <c r="R21" s="107" t="str">
        <f t="shared" si="1"/>
        <v>Trung bình</v>
      </c>
      <c r="S21" s="96" t="str">
        <f t="shared" si="2"/>
        <v/>
      </c>
      <c r="T21" s="36" t="s">
        <v>69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1:38" ht="19.95" customHeight="1">
      <c r="B22" s="97">
        <v>14</v>
      </c>
      <c r="C22" s="98" t="s">
        <v>474</v>
      </c>
      <c r="D22" s="99" t="s">
        <v>475</v>
      </c>
      <c r="E22" s="100" t="s">
        <v>273</v>
      </c>
      <c r="F22" s="101" t="s">
        <v>476</v>
      </c>
      <c r="G22" s="98" t="s">
        <v>477</v>
      </c>
      <c r="H22" s="102">
        <v>9</v>
      </c>
      <c r="I22" s="102">
        <v>8</v>
      </c>
      <c r="J22" s="102" t="s">
        <v>28</v>
      </c>
      <c r="K22" s="102">
        <v>10</v>
      </c>
      <c r="L22" s="108"/>
      <c r="M22" s="108"/>
      <c r="N22" s="108"/>
      <c r="O22" s="104">
        <v>4.5</v>
      </c>
      <c r="P22" s="105">
        <f>ROUND(SUMPRODUCT(H22:O22,$H$8:$O$8)/100,1)</f>
        <v>5.9</v>
      </c>
      <c r="Q22" s="106" t="str">
        <f t="shared" si="0"/>
        <v>C</v>
      </c>
      <c r="R22" s="107" t="str">
        <f t="shared" si="1"/>
        <v>Trung bình</v>
      </c>
      <c r="S22" s="96" t="str">
        <f t="shared" si="2"/>
        <v/>
      </c>
      <c r="T22" s="36" t="s">
        <v>69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1:38" ht="19.95" customHeight="1">
      <c r="B23" s="97">
        <v>15</v>
      </c>
      <c r="C23" s="98" t="s">
        <v>478</v>
      </c>
      <c r="D23" s="99" t="s">
        <v>479</v>
      </c>
      <c r="E23" s="100" t="s">
        <v>189</v>
      </c>
      <c r="F23" s="101" t="s">
        <v>480</v>
      </c>
      <c r="G23" s="98" t="s">
        <v>481</v>
      </c>
      <c r="H23" s="102">
        <v>8</v>
      </c>
      <c r="I23" s="102">
        <v>7.5</v>
      </c>
      <c r="J23" s="102" t="s">
        <v>28</v>
      </c>
      <c r="K23" s="102">
        <v>8.5</v>
      </c>
      <c r="L23" s="108"/>
      <c r="M23" s="108"/>
      <c r="N23" s="108"/>
      <c r="O23" s="104">
        <v>4.5</v>
      </c>
      <c r="P23" s="105">
        <f>ROUND(SUMPRODUCT(H23:O23,$H$8:$O$8)/100,1)</f>
        <v>5.6</v>
      </c>
      <c r="Q23" s="106" t="str">
        <f t="shared" si="0"/>
        <v>C</v>
      </c>
      <c r="R23" s="107" t="str">
        <f t="shared" si="1"/>
        <v>Trung bình</v>
      </c>
      <c r="S23" s="96" t="str">
        <f t="shared" si="2"/>
        <v/>
      </c>
      <c r="T23" s="36" t="s">
        <v>69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38" ht="19.95" customHeight="1">
      <c r="B24" s="97">
        <v>16</v>
      </c>
      <c r="C24" s="98" t="s">
        <v>482</v>
      </c>
      <c r="D24" s="99" t="s">
        <v>483</v>
      </c>
      <c r="E24" s="100" t="s">
        <v>484</v>
      </c>
      <c r="F24" s="101" t="s">
        <v>485</v>
      </c>
      <c r="G24" s="98" t="s">
        <v>486</v>
      </c>
      <c r="H24" s="102">
        <v>7</v>
      </c>
      <c r="I24" s="102">
        <v>7.5</v>
      </c>
      <c r="J24" s="102" t="s">
        <v>28</v>
      </c>
      <c r="K24" s="102">
        <v>7</v>
      </c>
      <c r="L24" s="108"/>
      <c r="M24" s="108"/>
      <c r="N24" s="108"/>
      <c r="O24" s="104">
        <v>5</v>
      </c>
      <c r="P24" s="105">
        <f>ROUND(SUMPRODUCT(H24:O24,$H$8:$O$8)/100,1)</f>
        <v>5.7</v>
      </c>
      <c r="Q24" s="106" t="str">
        <f t="shared" si="0"/>
        <v>C</v>
      </c>
      <c r="R24" s="107" t="str">
        <f t="shared" si="1"/>
        <v>Trung bình</v>
      </c>
      <c r="S24" s="96" t="str">
        <f t="shared" si="2"/>
        <v/>
      </c>
      <c r="T24" s="36" t="s">
        <v>69</v>
      </c>
      <c r="U24" s="3"/>
      <c r="V24" s="24"/>
      <c r="W24" s="84" t="str">
        <f>IF(S24="Không đủ ĐKDT","Học lại",IF(S24="Đình chỉ thi","Học lại",IF(AND(MID(G24,2,2)&lt;"12",S24="Vắng"),"Thi lại",IF(S24="Vắng có phép", "Thi lại",IF(AND((MID(G24,2,2)&lt;"12"),P24&lt;4.5),"Thi lại",IF(AND((MID(G24,2,2)&lt;"18"),P24&lt;4),"Học lại",IF(AND((MID(G24,2,2)&gt;"17"),P24&lt;4),"Thi lại",IF(AND(MID(G24,2,2)&gt;"17",O24=0),"Thi lại",IF(AND((MID(G24,2,2)&lt;"12"),O24=0),"Thi lại",IF(AND((MID(G24,2,2)&lt;"18"),(MID(G24,2,2)&gt;"11"),O24=0),"Học lại","Đạt"))))))))))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1:38" ht="19.95" customHeight="1">
      <c r="B25" s="97">
        <v>17</v>
      </c>
      <c r="C25" s="98" t="s">
        <v>487</v>
      </c>
      <c r="D25" s="99" t="s">
        <v>488</v>
      </c>
      <c r="E25" s="100" t="s">
        <v>285</v>
      </c>
      <c r="F25" s="101" t="s">
        <v>489</v>
      </c>
      <c r="G25" s="98" t="s">
        <v>477</v>
      </c>
      <c r="H25" s="102">
        <v>8</v>
      </c>
      <c r="I25" s="102">
        <v>7</v>
      </c>
      <c r="J25" s="102" t="s">
        <v>28</v>
      </c>
      <c r="K25" s="102">
        <v>10</v>
      </c>
      <c r="L25" s="108"/>
      <c r="M25" s="108"/>
      <c r="N25" s="108"/>
      <c r="O25" s="104">
        <v>3</v>
      </c>
      <c r="P25" s="105">
        <f>ROUND(SUMPRODUCT(H25:O25,$H$8:$O$8)/100,1)</f>
        <v>4.5999999999999996</v>
      </c>
      <c r="Q25" s="106" t="str">
        <f t="shared" si="0"/>
        <v>D</v>
      </c>
      <c r="R25" s="107" t="str">
        <f t="shared" si="1"/>
        <v>Trung bình yếu</v>
      </c>
      <c r="S25" s="96" t="str">
        <f t="shared" si="2"/>
        <v/>
      </c>
      <c r="T25" s="36" t="s">
        <v>69</v>
      </c>
      <c r="U25" s="3"/>
      <c r="V25" s="24"/>
      <c r="W25" s="84" t="str">
        <f>IF(S25="Không đủ ĐKDT","Học lại",IF(S25="Đình chỉ thi","Học lại",IF(AND(MID(G25,2,2)&lt;"12",S25="Vắng"),"Thi lại",IF(S25="Vắng có phép", "Thi lại",IF(AND((MID(G25,2,2)&lt;"12"),P25&lt;4.5),"Thi lại",IF(AND((MID(G25,2,2)&lt;"18"),P25&lt;4),"Học lại",IF(AND((MID(G25,2,2)&gt;"17"),P25&lt;4),"Thi lại",IF(AND(MID(G25,2,2)&gt;"17",O25=0),"Thi lại",IF(AND((MID(G25,2,2)&lt;"12"),O25=0),"Thi lại",IF(AND((MID(G25,2,2)&lt;"18"),(MID(G25,2,2)&gt;"11"),O25=0),"Học lại","Đạt"))))))))))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1:38" ht="9" customHeight="1">
      <c r="A26" s="2"/>
      <c r="B26" s="38"/>
      <c r="C26" s="39"/>
      <c r="D26" s="39"/>
      <c r="E26" s="40"/>
      <c r="F26" s="40"/>
      <c r="G26" s="40"/>
      <c r="H26" s="41"/>
      <c r="I26" s="42"/>
      <c r="J26" s="42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3"/>
    </row>
    <row r="27" spans="1:38" ht="16.8" hidden="1">
      <c r="A27" s="2"/>
      <c r="B27" s="149" t="s">
        <v>29</v>
      </c>
      <c r="C27" s="149"/>
      <c r="D27" s="39"/>
      <c r="E27" s="40"/>
      <c r="F27" s="40"/>
      <c r="G27" s="40"/>
      <c r="H27" s="41"/>
      <c r="I27" s="42"/>
      <c r="J27" s="42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3"/>
    </row>
    <row r="28" spans="1:38" ht="16.5" hidden="1" customHeight="1">
      <c r="A28" s="2"/>
      <c r="B28" s="44" t="s">
        <v>30</v>
      </c>
      <c r="C28" s="44"/>
      <c r="D28" s="45">
        <f>+$Z$7</f>
        <v>17</v>
      </c>
      <c r="E28" s="46" t="s">
        <v>31</v>
      </c>
      <c r="F28" s="136" t="s">
        <v>32</v>
      </c>
      <c r="G28" s="136"/>
      <c r="H28" s="136"/>
      <c r="I28" s="136"/>
      <c r="J28" s="136"/>
      <c r="K28" s="136"/>
      <c r="L28" s="136"/>
      <c r="M28" s="136"/>
      <c r="N28" s="136"/>
      <c r="O28" s="47">
        <f>$Z$7 -COUNTIF($S$8:$S$215,"Vắng") -COUNTIF($S$8:$S$215,"Vắng có phép") - COUNTIF($S$8:$S$215,"Đình chỉ thi") - COUNTIF($S$8:$S$215,"Không đủ ĐKDT")</f>
        <v>16</v>
      </c>
      <c r="P28" s="47"/>
      <c r="Q28" s="47"/>
      <c r="R28" s="48"/>
      <c r="S28" s="49" t="s">
        <v>31</v>
      </c>
      <c r="T28" s="48"/>
      <c r="U28" s="3"/>
    </row>
    <row r="29" spans="1:38" ht="16.5" hidden="1" customHeight="1">
      <c r="A29" s="2"/>
      <c r="B29" s="44" t="s">
        <v>33</v>
      </c>
      <c r="C29" s="44"/>
      <c r="D29" s="45">
        <f>+$AK$7</f>
        <v>16</v>
      </c>
      <c r="E29" s="46" t="s">
        <v>31</v>
      </c>
      <c r="F29" s="136" t="s">
        <v>34</v>
      </c>
      <c r="G29" s="136"/>
      <c r="H29" s="136"/>
      <c r="I29" s="136"/>
      <c r="J29" s="136"/>
      <c r="K29" s="136"/>
      <c r="L29" s="136"/>
      <c r="M29" s="136"/>
      <c r="N29" s="136"/>
      <c r="O29" s="50">
        <f>COUNTIF($S$8:$S$91,"Vắng")</f>
        <v>0</v>
      </c>
      <c r="P29" s="50"/>
      <c r="Q29" s="50"/>
      <c r="R29" s="51"/>
      <c r="S29" s="49" t="s">
        <v>31</v>
      </c>
      <c r="T29" s="51"/>
      <c r="U29" s="3"/>
    </row>
    <row r="30" spans="1:38" ht="16.5" hidden="1" customHeight="1">
      <c r="A30" s="2"/>
      <c r="B30" s="44" t="s">
        <v>46</v>
      </c>
      <c r="C30" s="44"/>
      <c r="D30" s="60">
        <f>COUNTIF(W9:W25,"Học lại")</f>
        <v>1</v>
      </c>
      <c r="E30" s="46" t="s">
        <v>31</v>
      </c>
      <c r="F30" s="136" t="s">
        <v>47</v>
      </c>
      <c r="G30" s="136"/>
      <c r="H30" s="136"/>
      <c r="I30" s="136"/>
      <c r="J30" s="136"/>
      <c r="K30" s="136"/>
      <c r="L30" s="136"/>
      <c r="M30" s="136"/>
      <c r="N30" s="136"/>
      <c r="O30" s="47">
        <f>COUNTIF($S$8:$S$91,"Vắng có phép")</f>
        <v>0</v>
      </c>
      <c r="P30" s="47"/>
      <c r="Q30" s="47"/>
      <c r="R30" s="48"/>
      <c r="S30" s="49" t="s">
        <v>31</v>
      </c>
      <c r="T30" s="48"/>
      <c r="U30" s="3"/>
    </row>
    <row r="31" spans="1:38" ht="3" hidden="1" customHeight="1">
      <c r="A31" s="2"/>
      <c r="B31" s="38"/>
      <c r="C31" s="39"/>
      <c r="D31" s="39"/>
      <c r="E31" s="40"/>
      <c r="F31" s="40"/>
      <c r="G31" s="40"/>
      <c r="H31" s="41"/>
      <c r="I31" s="42"/>
      <c r="J31" s="42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3"/>
    </row>
    <row r="32" spans="1:38" hidden="1">
      <c r="B32" s="79" t="s">
        <v>48</v>
      </c>
      <c r="C32" s="79"/>
      <c r="D32" s="80">
        <f>COUNTIF(W9:W25,"Thi lại")</f>
        <v>0</v>
      </c>
      <c r="E32" s="81" t="s">
        <v>31</v>
      </c>
      <c r="F32" s="3"/>
      <c r="G32" s="3"/>
      <c r="H32" s="3"/>
      <c r="I32" s="3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3"/>
    </row>
    <row r="33" spans="1:38" ht="24.75" customHeight="1">
      <c r="B33" s="79"/>
      <c r="C33" s="79"/>
      <c r="D33" s="80"/>
      <c r="E33" s="81"/>
      <c r="F33" s="3"/>
      <c r="G33" s="3"/>
      <c r="H33" s="3"/>
      <c r="I33" s="3"/>
      <c r="J33" s="137" t="s">
        <v>576</v>
      </c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3"/>
    </row>
    <row r="34" spans="1:38" ht="33" customHeight="1">
      <c r="A34" s="52"/>
      <c r="B34" s="134" t="s">
        <v>35</v>
      </c>
      <c r="C34" s="134"/>
      <c r="D34" s="134"/>
      <c r="E34" s="134"/>
      <c r="F34" s="134"/>
      <c r="G34" s="134"/>
      <c r="H34" s="134"/>
      <c r="I34" s="53"/>
      <c r="J34" s="138" t="s">
        <v>51</v>
      </c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3"/>
    </row>
    <row r="35" spans="1:38" ht="4.5" customHeight="1">
      <c r="A35" s="2"/>
      <c r="B35" s="38"/>
      <c r="C35" s="54"/>
      <c r="D35" s="54"/>
      <c r="E35" s="55"/>
      <c r="F35" s="55"/>
      <c r="G35" s="55"/>
      <c r="H35" s="56"/>
      <c r="I35" s="57"/>
      <c r="J35" s="57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38" s="2" customFormat="1">
      <c r="B36" s="134" t="s">
        <v>36</v>
      </c>
      <c r="C36" s="134"/>
      <c r="D36" s="135" t="s">
        <v>37</v>
      </c>
      <c r="E36" s="135"/>
      <c r="F36" s="135"/>
      <c r="G36" s="135"/>
      <c r="H36" s="135"/>
      <c r="I36" s="57"/>
      <c r="J36" s="57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9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.7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t="18.75" customHeight="1">
      <c r="A42" s="1"/>
      <c r="B42" s="140" t="s">
        <v>52</v>
      </c>
      <c r="C42" s="140"/>
      <c r="D42" s="140" t="s">
        <v>53</v>
      </c>
      <c r="E42" s="140"/>
      <c r="F42" s="140"/>
      <c r="G42" s="140"/>
      <c r="H42" s="140"/>
      <c r="I42" s="140"/>
      <c r="J42" s="140" t="s">
        <v>54</v>
      </c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3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18.7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18.7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25.5" customHeight="1">
      <c r="A46" s="1"/>
      <c r="B46" s="134"/>
      <c r="C46" s="134"/>
      <c r="D46" s="134"/>
      <c r="E46" s="134"/>
      <c r="F46" s="134"/>
      <c r="G46" s="134"/>
      <c r="H46" s="134"/>
      <c r="I46" s="53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18.75" customHeight="1">
      <c r="A47" s="1"/>
      <c r="B47" s="38"/>
      <c r="C47" s="54"/>
      <c r="D47" s="54"/>
      <c r="E47" s="55"/>
      <c r="F47" s="55"/>
      <c r="G47" s="55"/>
      <c r="H47" s="56"/>
      <c r="I47" s="57"/>
      <c r="J47" s="5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5" customHeight="1">
      <c r="A48" s="1"/>
      <c r="B48" s="134"/>
      <c r="C48" s="134"/>
      <c r="D48" s="135"/>
      <c r="E48" s="135"/>
      <c r="F48" s="135"/>
      <c r="G48" s="135"/>
      <c r="H48" s="135"/>
      <c r="I48" s="57"/>
      <c r="J48" s="57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3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1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3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3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1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3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15" customHeight="1">
      <c r="A53" s="1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3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36.7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36" customHeight="1">
      <c r="A55" s="1"/>
      <c r="B55" s="134"/>
      <c r="C55" s="134"/>
      <c r="D55" s="134"/>
      <c r="E55" s="134"/>
      <c r="F55" s="134"/>
      <c r="G55" s="134"/>
      <c r="H55" s="134"/>
      <c r="I55" s="53"/>
      <c r="J55" s="138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3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>
      <c r="A56" s="1"/>
      <c r="B56" s="38"/>
      <c r="C56" s="54"/>
      <c r="D56" s="54"/>
      <c r="E56" s="55"/>
      <c r="F56" s="55"/>
      <c r="G56" s="55"/>
      <c r="H56" s="56"/>
      <c r="I56" s="57"/>
      <c r="J56" s="57"/>
      <c r="K56" s="3"/>
      <c r="L56" s="3"/>
      <c r="M56" s="3"/>
      <c r="N56" s="3"/>
      <c r="O56" s="3"/>
      <c r="P56" s="3"/>
      <c r="Q56" s="3"/>
      <c r="R56" s="3"/>
      <c r="S56" s="3"/>
      <c r="T56" s="3"/>
      <c r="U56" s="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>
      <c r="A57" s="1"/>
      <c r="B57" s="134"/>
      <c r="C57" s="134"/>
      <c r="D57" s="135"/>
      <c r="E57" s="135"/>
      <c r="F57" s="135"/>
      <c r="G57" s="135"/>
      <c r="H57" s="135"/>
      <c r="I57" s="57"/>
      <c r="J57" s="57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62" spans="1:38"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</row>
  </sheetData>
  <sheetProtection formatCells="0" formatColumns="0" formatRows="0" insertColumns="0" insertRows="0" insertHyperlinks="0" deleteColumns="0" deleteRows="0" sort="0" autoFilter="0" pivotTables="0"/>
  <autoFilter ref="A7:AL25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29:N29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27:C27"/>
    <mergeCell ref="F28:N28"/>
    <mergeCell ref="C6:C7"/>
    <mergeCell ref="D6:E7"/>
    <mergeCell ref="B48:C48"/>
    <mergeCell ref="D48:H48"/>
    <mergeCell ref="F30:N30"/>
    <mergeCell ref="J32:T32"/>
    <mergeCell ref="J33:T33"/>
    <mergeCell ref="B34:H34"/>
    <mergeCell ref="J34:T34"/>
    <mergeCell ref="B36:C36"/>
    <mergeCell ref="D36:H36"/>
    <mergeCell ref="B42:C42"/>
    <mergeCell ref="D42:I42"/>
    <mergeCell ref="J42:T42"/>
    <mergeCell ref="B46:H46"/>
    <mergeCell ref="J46:T46"/>
    <mergeCell ref="B62:C62"/>
    <mergeCell ref="D62:I62"/>
    <mergeCell ref="J62:T62"/>
    <mergeCell ref="B53:C53"/>
    <mergeCell ref="D53:I53"/>
    <mergeCell ref="J53:T53"/>
    <mergeCell ref="B55:H55"/>
    <mergeCell ref="J55:T55"/>
    <mergeCell ref="B57:C57"/>
    <mergeCell ref="D57:H57"/>
  </mergeCells>
  <conditionalFormatting sqref="H9:O25">
    <cfRule type="cellIs" dxfId="79" priority="20" operator="greaterThan">
      <formula>10</formula>
    </cfRule>
  </conditionalFormatting>
  <conditionalFormatting sqref="O9:O25">
    <cfRule type="cellIs" dxfId="78" priority="14" operator="greaterThan">
      <formula>10</formula>
    </cfRule>
    <cfRule type="cellIs" dxfId="77" priority="15" operator="greaterThan">
      <formula>10</formula>
    </cfRule>
    <cfRule type="cellIs" dxfId="76" priority="16" operator="greaterThan">
      <formula>10</formula>
    </cfRule>
    <cfRule type="cellIs" dxfId="75" priority="17" operator="greaterThan">
      <formula>10</formula>
    </cfRule>
    <cfRule type="cellIs" dxfId="74" priority="18" operator="greaterThan">
      <formula>10</formula>
    </cfRule>
    <cfRule type="cellIs" dxfId="73" priority="19" operator="greaterThan">
      <formula>10</formula>
    </cfRule>
  </conditionalFormatting>
  <conditionalFormatting sqref="H9:K25">
    <cfRule type="cellIs" dxfId="72" priority="12" operator="greaterThan">
      <formula>10</formula>
    </cfRule>
  </conditionalFormatting>
  <conditionalFormatting sqref="C1:C1048576">
    <cfRule type="duplicateValues" dxfId="71" priority="9"/>
  </conditionalFormatting>
  <conditionalFormatting sqref="C33:C42">
    <cfRule type="duplicateValues" dxfId="70" priority="7"/>
  </conditionalFormatting>
  <dataValidations count="1">
    <dataValidation allowBlank="1" showInputMessage="1" showErrorMessage="1" errorTitle="Không xóa dữ liệu" error="Không xóa dữ liệu" prompt="Không xóa dữ liệu" sqref="W9:W25 X2:AL7 D30"/>
  </dataValidations>
  <pageMargins left="0.35433070866141736" right="3.937007874015748E-2" top="0.78740157480314965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74"/>
  <sheetViews>
    <sheetView workbookViewId="0">
      <pane ySplit="2" topLeftCell="A3" activePane="bottomLeft" state="frozen"/>
      <selection activeCell="A6" sqref="A6:XFD6"/>
      <selection pane="bottomLeft" activeCell="Q5" sqref="Q1:R1048576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4.09765625" style="1" customWidth="1"/>
    <col min="5" max="5" width="6.69921875" style="1" customWidth="1"/>
    <col min="6" max="6" width="9.3984375" style="1" hidden="1" customWidth="1"/>
    <col min="7" max="7" width="12.0976562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0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53" t="s">
        <v>0</v>
      </c>
      <c r="C1" s="153"/>
      <c r="D1" s="153"/>
      <c r="E1" s="153"/>
      <c r="F1" s="153"/>
      <c r="G1" s="153"/>
      <c r="H1" s="154" t="s">
        <v>567</v>
      </c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3"/>
    </row>
    <row r="2" spans="2:38" ht="25.5" customHeight="1">
      <c r="B2" s="155" t="s">
        <v>1</v>
      </c>
      <c r="C2" s="155"/>
      <c r="D2" s="155"/>
      <c r="E2" s="155"/>
      <c r="F2" s="155"/>
      <c r="G2" s="155"/>
      <c r="H2" s="156" t="s">
        <v>55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4"/>
      <c r="V2" s="5"/>
      <c r="AD2" s="62"/>
      <c r="AE2" s="63"/>
      <c r="AF2" s="62"/>
      <c r="AG2" s="62"/>
      <c r="AH2" s="62"/>
      <c r="AI2" s="63"/>
      <c r="AJ2" s="62"/>
    </row>
    <row r="3" spans="2:38" ht="23.25" customHeight="1">
      <c r="B3" s="157" t="s">
        <v>2</v>
      </c>
      <c r="C3" s="157"/>
      <c r="D3" s="158" t="s">
        <v>64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 t="s">
        <v>66</v>
      </c>
      <c r="P3" s="159"/>
      <c r="Q3" s="159"/>
      <c r="R3" s="159"/>
      <c r="S3" s="159"/>
      <c r="T3" s="159"/>
      <c r="W3" s="62"/>
      <c r="X3" s="150" t="s">
        <v>45</v>
      </c>
      <c r="Y3" s="150" t="s">
        <v>8</v>
      </c>
      <c r="Z3" s="150" t="s">
        <v>44</v>
      </c>
      <c r="AA3" s="150" t="s">
        <v>43</v>
      </c>
      <c r="AB3" s="150"/>
      <c r="AC3" s="150"/>
      <c r="AD3" s="150"/>
      <c r="AE3" s="150" t="s">
        <v>42</v>
      </c>
      <c r="AF3" s="150"/>
      <c r="AG3" s="150" t="s">
        <v>40</v>
      </c>
      <c r="AH3" s="150"/>
      <c r="AI3" s="150" t="s">
        <v>41</v>
      </c>
      <c r="AJ3" s="150"/>
      <c r="AK3" s="150" t="s">
        <v>39</v>
      </c>
      <c r="AL3" s="150"/>
    </row>
    <row r="4" spans="2:38" ht="17.25" customHeight="1">
      <c r="B4" s="151" t="s">
        <v>3</v>
      </c>
      <c r="C4" s="151"/>
      <c r="D4" s="6">
        <v>3</v>
      </c>
      <c r="G4" s="152" t="s">
        <v>61</v>
      </c>
      <c r="H4" s="152"/>
      <c r="I4" s="152"/>
      <c r="J4" s="152"/>
      <c r="K4" s="152"/>
      <c r="L4" s="152"/>
      <c r="M4" s="152"/>
      <c r="N4" s="152"/>
      <c r="O4" s="152" t="s">
        <v>65</v>
      </c>
      <c r="P4" s="152"/>
      <c r="Q4" s="152"/>
      <c r="R4" s="152"/>
      <c r="S4" s="152"/>
      <c r="T4" s="152"/>
      <c r="W4" s="62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2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</row>
    <row r="6" spans="2:38" ht="44.25" customHeight="1">
      <c r="B6" s="142" t="s">
        <v>4</v>
      </c>
      <c r="C6" s="128" t="s">
        <v>5</v>
      </c>
      <c r="D6" s="130" t="s">
        <v>6</v>
      </c>
      <c r="E6" s="131"/>
      <c r="F6" s="142" t="s">
        <v>7</v>
      </c>
      <c r="G6" s="142" t="s">
        <v>8</v>
      </c>
      <c r="H6" s="145" t="s">
        <v>9</v>
      </c>
      <c r="I6" s="145" t="s">
        <v>10</v>
      </c>
      <c r="J6" s="145" t="s">
        <v>11</v>
      </c>
      <c r="K6" s="145" t="s">
        <v>12</v>
      </c>
      <c r="L6" s="141" t="s">
        <v>13</v>
      </c>
      <c r="M6" s="141" t="s">
        <v>14</v>
      </c>
      <c r="N6" s="141" t="s">
        <v>15</v>
      </c>
      <c r="O6" s="141" t="s">
        <v>16</v>
      </c>
      <c r="P6" s="142" t="s">
        <v>17</v>
      </c>
      <c r="Q6" s="141" t="s">
        <v>18</v>
      </c>
      <c r="R6" s="142" t="s">
        <v>19</v>
      </c>
      <c r="S6" s="142" t="s">
        <v>20</v>
      </c>
      <c r="T6" s="142" t="s">
        <v>21</v>
      </c>
      <c r="W6" s="62"/>
      <c r="X6" s="150"/>
      <c r="Y6" s="150"/>
      <c r="Z6" s="150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2:38" ht="44.25" customHeight="1">
      <c r="B7" s="144"/>
      <c r="C7" s="129"/>
      <c r="D7" s="132"/>
      <c r="E7" s="133"/>
      <c r="F7" s="144"/>
      <c r="G7" s="144"/>
      <c r="H7" s="145"/>
      <c r="I7" s="145"/>
      <c r="J7" s="145"/>
      <c r="K7" s="145"/>
      <c r="L7" s="141"/>
      <c r="M7" s="141"/>
      <c r="N7" s="141"/>
      <c r="O7" s="141"/>
      <c r="P7" s="143"/>
      <c r="Q7" s="141"/>
      <c r="R7" s="144"/>
      <c r="S7" s="143"/>
      <c r="T7" s="143"/>
      <c r="V7" s="8"/>
      <c r="W7" s="62"/>
      <c r="X7" s="67" t="str">
        <f>+D3</f>
        <v>Kế toán tài chính 2</v>
      </c>
      <c r="Y7" s="68" t="str">
        <f>+O3</f>
        <v>Nhóm:  FIA1313</v>
      </c>
      <c r="Z7" s="69">
        <f>+$AI$7+$AK$7+$AG$7</f>
        <v>27</v>
      </c>
      <c r="AA7" s="63">
        <f>COUNTIF($S$8:$S$95,"Khiển trách")</f>
        <v>0</v>
      </c>
      <c r="AB7" s="63">
        <f>COUNTIF($S$8:$S$95,"Cảnh cáo")</f>
        <v>0</v>
      </c>
      <c r="AC7" s="63">
        <f>COUNTIF($S$8:$S$95,"Đình chỉ thi")</f>
        <v>0</v>
      </c>
      <c r="AD7" s="70">
        <f>+($AA$7+$AB$7+$AC$7)/$Z$7*100%</f>
        <v>0</v>
      </c>
      <c r="AE7" s="63">
        <f>SUM(COUNTIF($S$8:$S$93,"Vắng"),COUNTIF($S$8:$S$93,"Vắng có phép"))</f>
        <v>0</v>
      </c>
      <c r="AF7" s="71">
        <f>+$AE$7/$Z$7</f>
        <v>0</v>
      </c>
      <c r="AG7" s="72">
        <f>COUNTIF($W$8:$W$93,"Thi lại")</f>
        <v>0</v>
      </c>
      <c r="AH7" s="71">
        <f>+$AG$7/$Z$7</f>
        <v>0</v>
      </c>
      <c r="AI7" s="72">
        <f>COUNTIF($W$8:$W$94,"Học lại")</f>
        <v>0</v>
      </c>
      <c r="AJ7" s="71">
        <f>+$AI$7/$Z$7</f>
        <v>0</v>
      </c>
      <c r="AK7" s="63">
        <f>COUNTIF($W$9:$W$94,"Đạt")</f>
        <v>27</v>
      </c>
      <c r="AL7" s="70">
        <f>+$AK$7/$Z$7</f>
        <v>1</v>
      </c>
    </row>
    <row r="8" spans="2:38" ht="14.25" customHeight="1">
      <c r="B8" s="146" t="s">
        <v>27</v>
      </c>
      <c r="C8" s="147"/>
      <c r="D8" s="147"/>
      <c r="E8" s="147"/>
      <c r="F8" s="147"/>
      <c r="G8" s="148"/>
      <c r="H8" s="9">
        <v>20</v>
      </c>
      <c r="I8" s="9">
        <v>10</v>
      </c>
      <c r="J8" s="83"/>
      <c r="K8" s="9"/>
      <c r="L8" s="10"/>
      <c r="M8" s="11"/>
      <c r="N8" s="11"/>
      <c r="O8" s="59">
        <f>100-(H8+I8+J8+K8)</f>
        <v>70</v>
      </c>
      <c r="P8" s="144"/>
      <c r="Q8" s="12"/>
      <c r="R8" s="12"/>
      <c r="S8" s="144"/>
      <c r="T8" s="144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2:38" ht="18.75" customHeight="1">
      <c r="B9" s="86">
        <v>1</v>
      </c>
      <c r="C9" s="87" t="s">
        <v>212</v>
      </c>
      <c r="D9" s="88" t="s">
        <v>213</v>
      </c>
      <c r="E9" s="89" t="s">
        <v>214</v>
      </c>
      <c r="F9" s="90" t="s">
        <v>215</v>
      </c>
      <c r="G9" s="87" t="s">
        <v>102</v>
      </c>
      <c r="H9" s="91">
        <v>8</v>
      </c>
      <c r="I9" s="91">
        <v>8</v>
      </c>
      <c r="J9" s="91" t="s">
        <v>28</v>
      </c>
      <c r="K9" s="91" t="s">
        <v>28</v>
      </c>
      <c r="L9" s="92"/>
      <c r="M9" s="92"/>
      <c r="N9" s="92"/>
      <c r="O9" s="93">
        <v>9</v>
      </c>
      <c r="P9" s="94">
        <f>ROUND(SUMPRODUCT(H9:O9,$H$8:$O$8)/100,1)</f>
        <v>8.6999999999999993</v>
      </c>
      <c r="Q9" s="95" t="str">
        <f t="shared" ref="Q9:Q35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</v>
      </c>
      <c r="R9" s="95" t="str">
        <f t="shared" ref="R9:R35" si="1">IF($P9&lt;4,"Kém",IF(AND($P9&gt;=4,$P9&lt;=5.4),"Trung bình yếu",IF(AND($P9&gt;=5.5,$P9&lt;=6.9),"Trung bình",IF(AND($P9&gt;=7,$P9&lt;=8.4),"Khá",IF(AND($P9&gt;=8.5,$P9&lt;=10),"Giỏi","")))))</f>
        <v>Giỏi</v>
      </c>
      <c r="S9" s="96" t="str">
        <f t="shared" ref="S9:S35" si="2">+IF(OR($H9=0,$I9=0,$J9=0,$K9=0),"Không đủ ĐKDT",IF(AND(O9=0,P9&gt;=4),"Không đạt",""))</f>
        <v/>
      </c>
      <c r="T9" s="23" t="s">
        <v>85</v>
      </c>
      <c r="U9" s="3"/>
      <c r="V9" s="24"/>
      <c r="W9" s="84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.75" customHeight="1">
      <c r="B10" s="97">
        <v>2</v>
      </c>
      <c r="C10" s="98" t="s">
        <v>216</v>
      </c>
      <c r="D10" s="99" t="s">
        <v>217</v>
      </c>
      <c r="E10" s="100" t="s">
        <v>214</v>
      </c>
      <c r="F10" s="101" t="s">
        <v>218</v>
      </c>
      <c r="G10" s="98" t="s">
        <v>102</v>
      </c>
      <c r="H10" s="102">
        <v>7.5</v>
      </c>
      <c r="I10" s="102">
        <v>8</v>
      </c>
      <c r="J10" s="102" t="s">
        <v>28</v>
      </c>
      <c r="K10" s="102" t="s">
        <v>28</v>
      </c>
      <c r="L10" s="103"/>
      <c r="M10" s="103"/>
      <c r="N10" s="103"/>
      <c r="O10" s="104">
        <v>9</v>
      </c>
      <c r="P10" s="105">
        <f>ROUND(SUMPRODUCT(H10:O10,$H$8:$O$8)/100,1)</f>
        <v>8.6</v>
      </c>
      <c r="Q10" s="106" t="str">
        <f t="shared" si="0"/>
        <v>A</v>
      </c>
      <c r="R10" s="107" t="str">
        <f t="shared" si="1"/>
        <v>Giỏi</v>
      </c>
      <c r="S10" s="96" t="str">
        <f t="shared" si="2"/>
        <v/>
      </c>
      <c r="T10" s="36" t="s">
        <v>85</v>
      </c>
      <c r="U10" s="3"/>
      <c r="V10" s="24"/>
      <c r="W10" s="84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2:38" ht="18.75" customHeight="1">
      <c r="B11" s="97">
        <v>3</v>
      </c>
      <c r="C11" s="98" t="s">
        <v>219</v>
      </c>
      <c r="D11" s="99" t="s">
        <v>220</v>
      </c>
      <c r="E11" s="100" t="s">
        <v>214</v>
      </c>
      <c r="F11" s="101" t="s">
        <v>221</v>
      </c>
      <c r="G11" s="98" t="s">
        <v>97</v>
      </c>
      <c r="H11" s="102">
        <v>8</v>
      </c>
      <c r="I11" s="102">
        <v>8</v>
      </c>
      <c r="J11" s="102" t="s">
        <v>28</v>
      </c>
      <c r="K11" s="102" t="s">
        <v>28</v>
      </c>
      <c r="L11" s="108"/>
      <c r="M11" s="108"/>
      <c r="N11" s="108"/>
      <c r="O11" s="104">
        <v>7</v>
      </c>
      <c r="P11" s="105">
        <f>ROUND(SUMPRODUCT(H11:O11,$H$8:$O$8)/100,1)</f>
        <v>7.3</v>
      </c>
      <c r="Q11" s="106" t="str">
        <f t="shared" si="0"/>
        <v>B</v>
      </c>
      <c r="R11" s="107" t="str">
        <f t="shared" si="1"/>
        <v>Khá</v>
      </c>
      <c r="S11" s="96" t="str">
        <f t="shared" si="2"/>
        <v/>
      </c>
      <c r="T11" s="36" t="s">
        <v>85</v>
      </c>
      <c r="U11" s="3"/>
      <c r="V11" s="24"/>
      <c r="W11" s="84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5"/>
      <c r="AA11" s="64"/>
      <c r="AB11" s="64"/>
      <c r="AC11" s="64"/>
      <c r="AD11" s="76"/>
      <c r="AE11" s="64"/>
      <c r="AF11" s="77"/>
      <c r="AG11" s="78"/>
      <c r="AH11" s="77"/>
      <c r="AI11" s="78"/>
      <c r="AJ11" s="77"/>
      <c r="AK11" s="64"/>
      <c r="AL11" s="76"/>
    </row>
    <row r="12" spans="2:38" ht="18.75" customHeight="1">
      <c r="B12" s="97">
        <v>4</v>
      </c>
      <c r="C12" s="98" t="s">
        <v>222</v>
      </c>
      <c r="D12" s="99" t="s">
        <v>223</v>
      </c>
      <c r="E12" s="100" t="s">
        <v>224</v>
      </c>
      <c r="F12" s="101" t="s">
        <v>225</v>
      </c>
      <c r="G12" s="98" t="s">
        <v>102</v>
      </c>
      <c r="H12" s="102">
        <v>8</v>
      </c>
      <c r="I12" s="102">
        <v>8</v>
      </c>
      <c r="J12" s="102" t="s">
        <v>28</v>
      </c>
      <c r="K12" s="102" t="s">
        <v>28</v>
      </c>
      <c r="L12" s="108"/>
      <c r="M12" s="108"/>
      <c r="N12" s="108"/>
      <c r="O12" s="104">
        <v>8</v>
      </c>
      <c r="P12" s="105">
        <f>ROUND(SUMPRODUCT(H12:O12,$H$8:$O$8)/100,1)</f>
        <v>8</v>
      </c>
      <c r="Q12" s="106" t="str">
        <f t="shared" si="0"/>
        <v>B+</v>
      </c>
      <c r="R12" s="107" t="str">
        <f t="shared" si="1"/>
        <v>Khá</v>
      </c>
      <c r="S12" s="96" t="str">
        <f t="shared" si="2"/>
        <v/>
      </c>
      <c r="T12" s="36" t="s">
        <v>85</v>
      </c>
      <c r="U12" s="3"/>
      <c r="V12" s="24"/>
      <c r="W12" s="84" t="str">
        <f>IF(S12="Không đủ ĐKDT","Học lại",IF(S12="Đình chỉ thi","Học lại",IF(AND(MID(G12,2,2)&lt;"12",S12="Vắng"),"Thi lại",IF(S12="Vắng có phép", "Thi lại",IF(AND((MID(G12,2,2)&lt;"12"),P12&lt;4.5),"Thi lại",IF(AND((MID(G12,2,2)&lt;"18"),P12&lt;4),"Học lại",IF(AND((MID(G12,2,2)&gt;"17"),P12&lt;4),"Thi lại",IF(AND(MID(G12,2,2)&gt;"17",O12=0),"Thi lại",IF(AND((MID(G12,2,2)&lt;"12"),O12=0),"Thi lại",IF(AND((MID(G12,2,2)&lt;"18"),(MID(G12,2,2)&gt;"11"),O12=0),"Học lại","Đạt"))))))))))</f>
        <v>Đạt</v>
      </c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2:38" ht="18.75" customHeight="1">
      <c r="B13" s="97">
        <v>5</v>
      </c>
      <c r="C13" s="98" t="s">
        <v>226</v>
      </c>
      <c r="D13" s="99" t="s">
        <v>227</v>
      </c>
      <c r="E13" s="100" t="s">
        <v>228</v>
      </c>
      <c r="F13" s="101" t="s">
        <v>229</v>
      </c>
      <c r="G13" s="98" t="s">
        <v>107</v>
      </c>
      <c r="H13" s="102">
        <v>8.5</v>
      </c>
      <c r="I13" s="102">
        <v>8</v>
      </c>
      <c r="J13" s="102" t="s">
        <v>28</v>
      </c>
      <c r="K13" s="102" t="s">
        <v>28</v>
      </c>
      <c r="L13" s="108"/>
      <c r="M13" s="108"/>
      <c r="N13" s="108"/>
      <c r="O13" s="104">
        <v>8.5</v>
      </c>
      <c r="P13" s="105">
        <f>ROUND(SUMPRODUCT(H13:O13,$H$8:$O$8)/100,1)</f>
        <v>8.5</v>
      </c>
      <c r="Q13" s="106" t="str">
        <f t="shared" si="0"/>
        <v>A</v>
      </c>
      <c r="R13" s="107" t="str">
        <f t="shared" si="1"/>
        <v>Giỏi</v>
      </c>
      <c r="S13" s="96" t="str">
        <f t="shared" si="2"/>
        <v/>
      </c>
      <c r="T13" s="36" t="s">
        <v>85</v>
      </c>
      <c r="U13" s="3"/>
      <c r="V13" s="24"/>
      <c r="W13" s="84" t="str">
        <f>IF(S13="Không đủ ĐKDT","Học lại",IF(S13="Đình chỉ thi","Học lại",IF(AND(MID(G13,2,2)&lt;"12",S13="Vắng"),"Thi lại",IF(S13="Vắng có phép", "Thi lại",IF(AND((MID(G13,2,2)&lt;"12"),P13&lt;4.5),"Thi lại",IF(AND((MID(G13,2,2)&lt;"18"),P13&lt;4),"Học lại",IF(AND((MID(G13,2,2)&gt;"17"),P13&lt;4),"Thi lại",IF(AND(MID(G13,2,2)&gt;"17",O13=0),"Thi lại",IF(AND((MID(G13,2,2)&lt;"12"),O13=0),"Thi lại",IF(AND((MID(G13,2,2)&lt;"18"),(MID(G13,2,2)&gt;"11"),O13=0),"Học lại","Đạt"))))))))))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.75" customHeight="1">
      <c r="B14" s="97">
        <v>6</v>
      </c>
      <c r="C14" s="98" t="s">
        <v>230</v>
      </c>
      <c r="D14" s="99" t="s">
        <v>231</v>
      </c>
      <c r="E14" s="100" t="s">
        <v>232</v>
      </c>
      <c r="F14" s="101" t="s">
        <v>233</v>
      </c>
      <c r="G14" s="98" t="s">
        <v>102</v>
      </c>
      <c r="H14" s="102">
        <v>7.5</v>
      </c>
      <c r="I14" s="102">
        <v>8</v>
      </c>
      <c r="J14" s="102" t="s">
        <v>28</v>
      </c>
      <c r="K14" s="102" t="s">
        <v>28</v>
      </c>
      <c r="L14" s="108"/>
      <c r="M14" s="108"/>
      <c r="N14" s="108"/>
      <c r="O14" s="104">
        <v>9</v>
      </c>
      <c r="P14" s="105">
        <f>ROUND(SUMPRODUCT(H14:O14,$H$8:$O$8)/100,1)</f>
        <v>8.6</v>
      </c>
      <c r="Q14" s="106" t="str">
        <f t="shared" si="0"/>
        <v>A</v>
      </c>
      <c r="R14" s="107" t="str">
        <f t="shared" si="1"/>
        <v>Giỏi</v>
      </c>
      <c r="S14" s="96" t="str">
        <f t="shared" si="2"/>
        <v/>
      </c>
      <c r="T14" s="36" t="s">
        <v>85</v>
      </c>
      <c r="U14" s="3"/>
      <c r="V14" s="24"/>
      <c r="W14" s="84" t="str">
        <f>IF(S14="Không đủ ĐKDT","Học lại",IF(S14="Đình chỉ thi","Học lại",IF(AND(MID(G14,2,2)&lt;"12",S14="Vắng"),"Thi lại",IF(S14="Vắng có phép", "Thi lại",IF(AND((MID(G14,2,2)&lt;"12"),P14&lt;4.5),"Thi lại",IF(AND((MID(G14,2,2)&lt;"18"),P14&lt;4),"Học lại",IF(AND((MID(G14,2,2)&gt;"17"),P14&lt;4),"Thi lại",IF(AND(MID(G14,2,2)&gt;"17",O14=0),"Thi lại",IF(AND((MID(G14,2,2)&lt;"12"),O14=0),"Thi lại",IF(AND((MID(G14,2,2)&lt;"18"),(MID(G14,2,2)&gt;"11"),O14=0),"Học lại","Đạt"))))))))))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.75" customHeight="1">
      <c r="B15" s="97">
        <v>7</v>
      </c>
      <c r="C15" s="98" t="s">
        <v>234</v>
      </c>
      <c r="D15" s="99" t="s">
        <v>235</v>
      </c>
      <c r="E15" s="100" t="s">
        <v>105</v>
      </c>
      <c r="F15" s="101" t="s">
        <v>236</v>
      </c>
      <c r="G15" s="98" t="s">
        <v>126</v>
      </c>
      <c r="H15" s="102">
        <v>7.5</v>
      </c>
      <c r="I15" s="102">
        <v>8</v>
      </c>
      <c r="J15" s="102" t="s">
        <v>28</v>
      </c>
      <c r="K15" s="102" t="s">
        <v>28</v>
      </c>
      <c r="L15" s="108"/>
      <c r="M15" s="108"/>
      <c r="N15" s="108"/>
      <c r="O15" s="104">
        <v>8</v>
      </c>
      <c r="P15" s="105">
        <f>ROUND(SUMPRODUCT(H15:O15,$H$8:$O$8)/100,1)</f>
        <v>7.9</v>
      </c>
      <c r="Q15" s="106" t="str">
        <f t="shared" si="0"/>
        <v>B</v>
      </c>
      <c r="R15" s="107" t="str">
        <f t="shared" si="1"/>
        <v>Khá</v>
      </c>
      <c r="S15" s="96" t="str">
        <f t="shared" si="2"/>
        <v/>
      </c>
      <c r="T15" s="36" t="s">
        <v>85</v>
      </c>
      <c r="U15" s="3"/>
      <c r="V15" s="24"/>
      <c r="W15" s="84" t="str">
        <f>IF(S15="Không đủ ĐKDT","Học lại",IF(S15="Đình chỉ thi","Học lại",IF(AND(MID(G15,2,2)&lt;"12",S15="Vắng"),"Thi lại",IF(S15="Vắng có phép", "Thi lại",IF(AND((MID(G15,2,2)&lt;"12"),P15&lt;4.5),"Thi lại",IF(AND((MID(G15,2,2)&lt;"18"),P15&lt;4),"Học lại",IF(AND((MID(G15,2,2)&gt;"17"),P15&lt;4),"Thi lại",IF(AND(MID(G15,2,2)&gt;"17",O15=0),"Thi lại",IF(AND((MID(G15,2,2)&lt;"12"),O15=0),"Thi lại",IF(AND((MID(G15,2,2)&lt;"18"),(MID(G15,2,2)&gt;"11"),O15=0),"Học lại","Đạt"))))))))))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.75" customHeight="1">
      <c r="B16" s="97">
        <v>8</v>
      </c>
      <c r="C16" s="98" t="s">
        <v>237</v>
      </c>
      <c r="D16" s="99" t="s">
        <v>238</v>
      </c>
      <c r="E16" s="100" t="s">
        <v>239</v>
      </c>
      <c r="F16" s="101" t="s">
        <v>240</v>
      </c>
      <c r="G16" s="98" t="s">
        <v>126</v>
      </c>
      <c r="H16" s="102">
        <v>9.5</v>
      </c>
      <c r="I16" s="102">
        <v>8</v>
      </c>
      <c r="J16" s="102" t="s">
        <v>28</v>
      </c>
      <c r="K16" s="102" t="s">
        <v>28</v>
      </c>
      <c r="L16" s="108"/>
      <c r="M16" s="108"/>
      <c r="N16" s="108"/>
      <c r="O16" s="104">
        <v>9</v>
      </c>
      <c r="P16" s="105">
        <f>ROUND(SUMPRODUCT(H16:O16,$H$8:$O$8)/100,1)</f>
        <v>9</v>
      </c>
      <c r="Q16" s="106" t="str">
        <f t="shared" si="0"/>
        <v>A+</v>
      </c>
      <c r="R16" s="107" t="str">
        <f t="shared" si="1"/>
        <v>Giỏi</v>
      </c>
      <c r="S16" s="96" t="str">
        <f t="shared" si="2"/>
        <v/>
      </c>
      <c r="T16" s="36" t="s">
        <v>85</v>
      </c>
      <c r="U16" s="3"/>
      <c r="V16" s="24"/>
      <c r="W16" s="84" t="str">
        <f>IF(S16="Không đủ ĐKDT","Học lại",IF(S16="Đình chỉ thi","Học lại",IF(AND(MID(G16,2,2)&lt;"12",S16="Vắng"),"Thi lại",IF(S16="Vắng có phép", "Thi lại",IF(AND((MID(G16,2,2)&lt;"12"),P16&lt;4.5),"Thi lại",IF(AND((MID(G16,2,2)&lt;"18"),P16&lt;4),"Học lại",IF(AND((MID(G16,2,2)&gt;"17"),P16&lt;4),"Thi lại",IF(AND(MID(G16,2,2)&gt;"17",O16=0),"Thi lại",IF(AND((MID(G16,2,2)&lt;"12"),O16=0),"Thi lại",IF(AND((MID(G16,2,2)&lt;"18"),(MID(G16,2,2)&gt;"11"),O16=0),"Học lại","Đạt"))))))))))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.75" customHeight="1">
      <c r="B17" s="97">
        <v>9</v>
      </c>
      <c r="C17" s="98" t="s">
        <v>241</v>
      </c>
      <c r="D17" s="99" t="s">
        <v>242</v>
      </c>
      <c r="E17" s="100" t="s">
        <v>239</v>
      </c>
      <c r="F17" s="101" t="s">
        <v>243</v>
      </c>
      <c r="G17" s="98" t="s">
        <v>102</v>
      </c>
      <c r="H17" s="102">
        <v>8</v>
      </c>
      <c r="I17" s="102">
        <v>8</v>
      </c>
      <c r="J17" s="102" t="s">
        <v>28</v>
      </c>
      <c r="K17" s="102" t="s">
        <v>28</v>
      </c>
      <c r="L17" s="108"/>
      <c r="M17" s="108"/>
      <c r="N17" s="108"/>
      <c r="O17" s="104">
        <v>7</v>
      </c>
      <c r="P17" s="105">
        <f>ROUND(SUMPRODUCT(H17:O17,$H$8:$O$8)/100,1)</f>
        <v>7.3</v>
      </c>
      <c r="Q17" s="106" t="str">
        <f t="shared" si="0"/>
        <v>B</v>
      </c>
      <c r="R17" s="107" t="str">
        <f t="shared" si="1"/>
        <v>Khá</v>
      </c>
      <c r="S17" s="96" t="str">
        <f t="shared" si="2"/>
        <v/>
      </c>
      <c r="T17" s="36" t="s">
        <v>85</v>
      </c>
      <c r="U17" s="3"/>
      <c r="V17" s="24"/>
      <c r="W17" s="84" t="str">
        <f>IF(S17="Không đủ ĐKDT","Học lại",IF(S17="Đình chỉ thi","Học lại",IF(AND(MID(G17,2,2)&lt;"12",S17="Vắng"),"Thi lại",IF(S17="Vắng có phép", "Thi lại",IF(AND((MID(G17,2,2)&lt;"12"),P17&lt;4.5),"Thi lại",IF(AND((MID(G17,2,2)&lt;"18"),P17&lt;4),"Học lại",IF(AND((MID(G17,2,2)&gt;"17"),P17&lt;4),"Thi lại",IF(AND(MID(G17,2,2)&gt;"17",O17=0),"Thi lại",IF(AND((MID(G17,2,2)&lt;"12"),O17=0),"Thi lại",IF(AND((MID(G17,2,2)&lt;"18"),(MID(G17,2,2)&gt;"11"),O17=0),"Học lại","Đạt"))))))))))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.75" customHeight="1">
      <c r="B18" s="97">
        <v>10</v>
      </c>
      <c r="C18" s="98" t="s">
        <v>244</v>
      </c>
      <c r="D18" s="99" t="s">
        <v>245</v>
      </c>
      <c r="E18" s="100" t="s">
        <v>246</v>
      </c>
      <c r="F18" s="101" t="s">
        <v>247</v>
      </c>
      <c r="G18" s="98" t="s">
        <v>126</v>
      </c>
      <c r="H18" s="102">
        <v>6.5</v>
      </c>
      <c r="I18" s="102">
        <v>7</v>
      </c>
      <c r="J18" s="102" t="s">
        <v>28</v>
      </c>
      <c r="K18" s="102" t="s">
        <v>28</v>
      </c>
      <c r="L18" s="108"/>
      <c r="M18" s="108"/>
      <c r="N18" s="108"/>
      <c r="O18" s="104">
        <v>8</v>
      </c>
      <c r="P18" s="105">
        <f>ROUND(SUMPRODUCT(H18:O18,$H$8:$O$8)/100,1)</f>
        <v>7.6</v>
      </c>
      <c r="Q18" s="106" t="str">
        <f t="shared" si="0"/>
        <v>B</v>
      </c>
      <c r="R18" s="107" t="str">
        <f t="shared" si="1"/>
        <v>Khá</v>
      </c>
      <c r="S18" s="96" t="str">
        <f t="shared" si="2"/>
        <v/>
      </c>
      <c r="T18" s="36" t="s">
        <v>85</v>
      </c>
      <c r="U18" s="3"/>
      <c r="V18" s="24"/>
      <c r="W18" s="84" t="str">
        <f>IF(S18="Không đủ ĐKDT","Học lại",IF(S18="Đình chỉ thi","Học lại",IF(AND(MID(G18,2,2)&lt;"12",S18="Vắng"),"Thi lại",IF(S18="Vắng có phép", "Thi lại",IF(AND((MID(G18,2,2)&lt;"12"),P18&lt;4.5),"Thi lại",IF(AND((MID(G18,2,2)&lt;"18"),P18&lt;4),"Học lại",IF(AND((MID(G18,2,2)&gt;"17"),P18&lt;4),"Thi lại",IF(AND(MID(G18,2,2)&gt;"17",O18=0),"Thi lại",IF(AND((MID(G18,2,2)&lt;"12"),O18=0),"Thi lại",IF(AND((MID(G18,2,2)&lt;"18"),(MID(G18,2,2)&gt;"11"),O18=0),"Học lại","Đạt"))))))))))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.75" customHeight="1">
      <c r="B19" s="97">
        <v>11</v>
      </c>
      <c r="C19" s="98" t="s">
        <v>248</v>
      </c>
      <c r="D19" s="99" t="s">
        <v>249</v>
      </c>
      <c r="E19" s="100" t="s">
        <v>246</v>
      </c>
      <c r="F19" s="101" t="s">
        <v>125</v>
      </c>
      <c r="G19" s="98" t="s">
        <v>107</v>
      </c>
      <c r="H19" s="102">
        <v>7.5</v>
      </c>
      <c r="I19" s="102">
        <v>8</v>
      </c>
      <c r="J19" s="102" t="s">
        <v>28</v>
      </c>
      <c r="K19" s="102" t="s">
        <v>28</v>
      </c>
      <c r="L19" s="108"/>
      <c r="M19" s="108"/>
      <c r="N19" s="108"/>
      <c r="O19" s="104">
        <v>6</v>
      </c>
      <c r="P19" s="105">
        <f>ROUND(SUMPRODUCT(H19:O19,$H$8:$O$8)/100,1)</f>
        <v>6.5</v>
      </c>
      <c r="Q19" s="106" t="str">
        <f t="shared" si="0"/>
        <v>C+</v>
      </c>
      <c r="R19" s="107" t="str">
        <f t="shared" si="1"/>
        <v>Trung bình</v>
      </c>
      <c r="S19" s="96" t="str">
        <f t="shared" si="2"/>
        <v/>
      </c>
      <c r="T19" s="36" t="s">
        <v>85</v>
      </c>
      <c r="U19" s="3"/>
      <c r="V19" s="24"/>
      <c r="W19" s="84" t="str">
        <f>IF(S19="Không đủ ĐKDT","Học lại",IF(S19="Đình chỉ thi","Học lại",IF(AND(MID(G19,2,2)&lt;"12",S19="Vắng"),"Thi lại",IF(S19="Vắng có phép", "Thi lại",IF(AND((MID(G19,2,2)&lt;"12"),P19&lt;4.5),"Thi lại",IF(AND((MID(G19,2,2)&lt;"18"),P19&lt;4),"Học lại",IF(AND((MID(G19,2,2)&gt;"17"),P19&lt;4),"Thi lại",IF(AND(MID(G19,2,2)&gt;"17",O19=0),"Thi lại",IF(AND((MID(G19,2,2)&lt;"12"),O19=0),"Thi lại",IF(AND((MID(G19,2,2)&lt;"18"),(MID(G19,2,2)&gt;"11"),O19=0),"Học lại","Đạt"))))))))))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.75" customHeight="1">
      <c r="B20" s="97">
        <v>12</v>
      </c>
      <c r="C20" s="98" t="s">
        <v>250</v>
      </c>
      <c r="D20" s="99" t="s">
        <v>251</v>
      </c>
      <c r="E20" s="100" t="s">
        <v>252</v>
      </c>
      <c r="F20" s="101" t="s">
        <v>115</v>
      </c>
      <c r="G20" s="98" t="s">
        <v>97</v>
      </c>
      <c r="H20" s="102">
        <v>6.5</v>
      </c>
      <c r="I20" s="102">
        <v>7</v>
      </c>
      <c r="J20" s="102" t="s">
        <v>28</v>
      </c>
      <c r="K20" s="102" t="s">
        <v>28</v>
      </c>
      <c r="L20" s="108"/>
      <c r="M20" s="108"/>
      <c r="N20" s="108"/>
      <c r="O20" s="104">
        <v>8.5</v>
      </c>
      <c r="P20" s="105">
        <f>ROUND(SUMPRODUCT(H20:O20,$H$8:$O$8)/100,1)</f>
        <v>8</v>
      </c>
      <c r="Q20" s="106" t="str">
        <f t="shared" si="0"/>
        <v>B+</v>
      </c>
      <c r="R20" s="107" t="str">
        <f t="shared" si="1"/>
        <v>Khá</v>
      </c>
      <c r="S20" s="96" t="str">
        <f t="shared" si="2"/>
        <v/>
      </c>
      <c r="T20" s="36" t="s">
        <v>85</v>
      </c>
      <c r="U20" s="3"/>
      <c r="V20" s="24"/>
      <c r="W20" s="84" t="str">
        <f>IF(S20="Không đủ ĐKDT","Học lại",IF(S20="Đình chỉ thi","Học lại",IF(AND(MID(G20,2,2)&lt;"12",S20="Vắng"),"Thi lại",IF(S20="Vắng có phép", "Thi lại",IF(AND((MID(G20,2,2)&lt;"12"),P20&lt;4.5),"Thi lại",IF(AND((MID(G20,2,2)&lt;"18"),P20&lt;4),"Học lại",IF(AND((MID(G20,2,2)&gt;"17"),P20&lt;4),"Thi lại",IF(AND(MID(G20,2,2)&gt;"17",O20=0),"Thi lại",IF(AND((MID(G20,2,2)&lt;"12"),O20=0),"Thi lại",IF(AND((MID(G20,2,2)&lt;"18"),(MID(G20,2,2)&gt;"11"),O20=0),"Học lại","Đạt"))))))))))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.75" customHeight="1">
      <c r="B21" s="97">
        <v>13</v>
      </c>
      <c r="C21" s="98" t="s">
        <v>253</v>
      </c>
      <c r="D21" s="99" t="s">
        <v>254</v>
      </c>
      <c r="E21" s="100" t="s">
        <v>255</v>
      </c>
      <c r="F21" s="101" t="s">
        <v>256</v>
      </c>
      <c r="G21" s="98" t="s">
        <v>126</v>
      </c>
      <c r="H21" s="102">
        <v>8</v>
      </c>
      <c r="I21" s="102">
        <v>8</v>
      </c>
      <c r="J21" s="102" t="s">
        <v>28</v>
      </c>
      <c r="K21" s="102" t="s">
        <v>28</v>
      </c>
      <c r="L21" s="108"/>
      <c r="M21" s="108"/>
      <c r="N21" s="108"/>
      <c r="O21" s="104">
        <v>8</v>
      </c>
      <c r="P21" s="105">
        <f>ROUND(SUMPRODUCT(H21:O21,$H$8:$O$8)/100,1)</f>
        <v>8</v>
      </c>
      <c r="Q21" s="106" t="str">
        <f t="shared" si="0"/>
        <v>B+</v>
      </c>
      <c r="R21" s="107" t="str">
        <f t="shared" si="1"/>
        <v>Khá</v>
      </c>
      <c r="S21" s="96" t="str">
        <f t="shared" si="2"/>
        <v/>
      </c>
      <c r="T21" s="36" t="s">
        <v>85</v>
      </c>
      <c r="U21" s="3"/>
      <c r="V21" s="24"/>
      <c r="W21" s="84" t="str">
        <f>IF(S21="Không đủ ĐKDT","Học lại",IF(S21="Đình chỉ thi","Học lại",IF(AND(MID(G21,2,2)&lt;"12",S21="Vắng"),"Thi lại",IF(S21="Vắng có phép", "Thi lại",IF(AND((MID(G21,2,2)&lt;"12"),P21&lt;4.5),"Thi lại",IF(AND((MID(G21,2,2)&lt;"18"),P21&lt;4),"Học lại",IF(AND((MID(G21,2,2)&gt;"17"),P21&lt;4),"Thi lại",IF(AND(MID(G21,2,2)&gt;"17",O21=0),"Thi lại",IF(AND((MID(G21,2,2)&lt;"12"),O21=0),"Thi lại",IF(AND((MID(G21,2,2)&lt;"18"),(MID(G21,2,2)&gt;"11"),O21=0),"Học lại","Đạt"))))))))))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.75" customHeight="1">
      <c r="B22" s="97">
        <v>14</v>
      </c>
      <c r="C22" s="98" t="s">
        <v>257</v>
      </c>
      <c r="D22" s="99" t="s">
        <v>128</v>
      </c>
      <c r="E22" s="100" t="s">
        <v>129</v>
      </c>
      <c r="F22" s="101" t="s">
        <v>111</v>
      </c>
      <c r="G22" s="98" t="s">
        <v>121</v>
      </c>
      <c r="H22" s="102">
        <v>8.5</v>
      </c>
      <c r="I22" s="102">
        <v>8</v>
      </c>
      <c r="J22" s="102" t="s">
        <v>28</v>
      </c>
      <c r="K22" s="102" t="s">
        <v>28</v>
      </c>
      <c r="L22" s="108"/>
      <c r="M22" s="108"/>
      <c r="N22" s="108"/>
      <c r="O22" s="104">
        <v>7</v>
      </c>
      <c r="P22" s="105">
        <f>ROUND(SUMPRODUCT(H22:O22,$H$8:$O$8)/100,1)</f>
        <v>7.4</v>
      </c>
      <c r="Q22" s="106" t="str">
        <f t="shared" si="0"/>
        <v>B</v>
      </c>
      <c r="R22" s="107" t="str">
        <f t="shared" si="1"/>
        <v>Khá</v>
      </c>
      <c r="S22" s="96" t="str">
        <f t="shared" si="2"/>
        <v/>
      </c>
      <c r="T22" s="36" t="s">
        <v>85</v>
      </c>
      <c r="U22" s="3"/>
      <c r="V22" s="24"/>
      <c r="W22" s="84" t="str">
        <f>IF(S22="Không đủ ĐKDT","Học lại",IF(S22="Đình chỉ thi","Học lại",IF(AND(MID(G22,2,2)&lt;"12",S22="Vắng"),"Thi lại",IF(S22="Vắng có phép", "Thi lại",IF(AND((MID(G22,2,2)&lt;"12"),P22&lt;4.5),"Thi lại",IF(AND((MID(G22,2,2)&lt;"18"),P22&lt;4),"Học lại",IF(AND((MID(G22,2,2)&gt;"17"),P22&lt;4),"Thi lại",IF(AND(MID(G22,2,2)&gt;"17",O22=0),"Thi lại",IF(AND((MID(G22,2,2)&lt;"12"),O22=0),"Thi lại",IF(AND((MID(G22,2,2)&lt;"18"),(MID(G22,2,2)&gt;"11"),O22=0),"Học lại","Đạt"))))))))))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.75" customHeight="1">
      <c r="B23" s="97">
        <v>15</v>
      </c>
      <c r="C23" s="98" t="s">
        <v>258</v>
      </c>
      <c r="D23" s="99" t="s">
        <v>259</v>
      </c>
      <c r="E23" s="100" t="s">
        <v>133</v>
      </c>
      <c r="F23" s="101" t="s">
        <v>260</v>
      </c>
      <c r="G23" s="98" t="s">
        <v>121</v>
      </c>
      <c r="H23" s="102">
        <v>8</v>
      </c>
      <c r="I23" s="102">
        <v>8</v>
      </c>
      <c r="J23" s="102" t="s">
        <v>28</v>
      </c>
      <c r="K23" s="102" t="s">
        <v>28</v>
      </c>
      <c r="L23" s="108"/>
      <c r="M23" s="108"/>
      <c r="N23" s="108"/>
      <c r="O23" s="104">
        <v>9</v>
      </c>
      <c r="P23" s="105">
        <f>ROUND(SUMPRODUCT(H23:O23,$H$8:$O$8)/100,1)</f>
        <v>8.6999999999999993</v>
      </c>
      <c r="Q23" s="106" t="str">
        <f t="shared" si="0"/>
        <v>A</v>
      </c>
      <c r="R23" s="107" t="str">
        <f t="shared" si="1"/>
        <v>Giỏi</v>
      </c>
      <c r="S23" s="96" t="str">
        <f t="shared" si="2"/>
        <v/>
      </c>
      <c r="T23" s="36" t="s">
        <v>85</v>
      </c>
      <c r="U23" s="3"/>
      <c r="V23" s="24"/>
      <c r="W23" s="84" t="str">
        <f>IF(S23="Không đủ ĐKDT","Học lại",IF(S23="Đình chỉ thi","Học lại",IF(AND(MID(G23,2,2)&lt;"12",S23="Vắng"),"Thi lại",IF(S23="Vắng có phép", "Thi lại",IF(AND((MID(G23,2,2)&lt;"12"),P23&lt;4.5),"Thi lại",IF(AND((MID(G23,2,2)&lt;"18"),P23&lt;4),"Học lại",IF(AND((MID(G23,2,2)&gt;"17"),P23&lt;4),"Thi lại",IF(AND(MID(G23,2,2)&gt;"17",O23=0),"Thi lại",IF(AND((MID(G23,2,2)&lt;"12"),O23=0),"Thi lại",IF(AND((MID(G23,2,2)&lt;"18"),(MID(G23,2,2)&gt;"11"),O23=0),"Học lại","Đạt"))))))))))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.75" customHeight="1">
      <c r="B24" s="97">
        <v>16</v>
      </c>
      <c r="C24" s="98" t="s">
        <v>131</v>
      </c>
      <c r="D24" s="99" t="s">
        <v>132</v>
      </c>
      <c r="E24" s="100" t="s">
        <v>133</v>
      </c>
      <c r="F24" s="101" t="s">
        <v>134</v>
      </c>
      <c r="G24" s="98" t="s">
        <v>102</v>
      </c>
      <c r="H24" s="102">
        <v>8</v>
      </c>
      <c r="I24" s="102">
        <v>8</v>
      </c>
      <c r="J24" s="102" t="s">
        <v>28</v>
      </c>
      <c r="K24" s="102" t="s">
        <v>28</v>
      </c>
      <c r="L24" s="108"/>
      <c r="M24" s="108"/>
      <c r="N24" s="108"/>
      <c r="O24" s="104">
        <v>6</v>
      </c>
      <c r="P24" s="105">
        <f>ROUND(SUMPRODUCT(H24:O24,$H$8:$O$8)/100,1)</f>
        <v>6.6</v>
      </c>
      <c r="Q24" s="106" t="str">
        <f t="shared" si="0"/>
        <v>C+</v>
      </c>
      <c r="R24" s="107" t="str">
        <f t="shared" si="1"/>
        <v>Trung bình</v>
      </c>
      <c r="S24" s="96" t="str">
        <f t="shared" si="2"/>
        <v/>
      </c>
      <c r="T24" s="36" t="s">
        <v>85</v>
      </c>
      <c r="U24" s="3"/>
      <c r="V24" s="24"/>
      <c r="W24" s="84" t="str">
        <f>IF(S24="Không đủ ĐKDT","Học lại",IF(S24="Đình chỉ thi","Học lại",IF(AND(MID(G24,2,2)&lt;"12",S24="Vắng"),"Thi lại",IF(S24="Vắng có phép", "Thi lại",IF(AND((MID(G24,2,2)&lt;"12"),P24&lt;4.5),"Thi lại",IF(AND((MID(G24,2,2)&lt;"18"),P24&lt;4),"Học lại",IF(AND((MID(G24,2,2)&gt;"17"),P24&lt;4),"Thi lại",IF(AND(MID(G24,2,2)&gt;"17",O24=0),"Thi lại",IF(AND((MID(G24,2,2)&lt;"12"),O24=0),"Thi lại",IF(AND((MID(G24,2,2)&lt;"18"),(MID(G24,2,2)&gt;"11"),O24=0),"Học lại","Đạt"))))))))))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.75" customHeight="1">
      <c r="B25" s="97">
        <v>17</v>
      </c>
      <c r="C25" s="98" t="s">
        <v>261</v>
      </c>
      <c r="D25" s="99" t="s">
        <v>259</v>
      </c>
      <c r="E25" s="100" t="s">
        <v>262</v>
      </c>
      <c r="F25" s="101" t="s">
        <v>203</v>
      </c>
      <c r="G25" s="98" t="s">
        <v>107</v>
      </c>
      <c r="H25" s="102">
        <v>8</v>
      </c>
      <c r="I25" s="102">
        <v>8</v>
      </c>
      <c r="J25" s="102" t="s">
        <v>28</v>
      </c>
      <c r="K25" s="102" t="s">
        <v>28</v>
      </c>
      <c r="L25" s="108"/>
      <c r="M25" s="108"/>
      <c r="N25" s="108"/>
      <c r="O25" s="104">
        <v>7</v>
      </c>
      <c r="P25" s="105">
        <f>ROUND(SUMPRODUCT(H25:O25,$H$8:$O$8)/100,1)</f>
        <v>7.3</v>
      </c>
      <c r="Q25" s="106" t="str">
        <f t="shared" si="0"/>
        <v>B</v>
      </c>
      <c r="R25" s="107" t="str">
        <f t="shared" si="1"/>
        <v>Khá</v>
      </c>
      <c r="S25" s="96" t="str">
        <f t="shared" si="2"/>
        <v/>
      </c>
      <c r="T25" s="36" t="s">
        <v>85</v>
      </c>
      <c r="U25" s="3"/>
      <c r="V25" s="24"/>
      <c r="W25" s="84" t="str">
        <f>IF(S25="Không đủ ĐKDT","Học lại",IF(S25="Đình chỉ thi","Học lại",IF(AND(MID(G25,2,2)&lt;"12",S25="Vắng"),"Thi lại",IF(S25="Vắng có phép", "Thi lại",IF(AND((MID(G25,2,2)&lt;"12"),P25&lt;4.5),"Thi lại",IF(AND((MID(G25,2,2)&lt;"18"),P25&lt;4),"Học lại",IF(AND((MID(G25,2,2)&gt;"17"),P25&lt;4),"Thi lại",IF(AND(MID(G25,2,2)&gt;"17",O25=0),"Thi lại",IF(AND((MID(G25,2,2)&lt;"12"),O25=0),"Thi lại",IF(AND((MID(G25,2,2)&lt;"18"),(MID(G25,2,2)&gt;"11"),O25=0),"Học lại","Đạt"))))))))))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.75" customHeight="1">
      <c r="B26" s="97">
        <v>18</v>
      </c>
      <c r="C26" s="98" t="s">
        <v>142</v>
      </c>
      <c r="D26" s="99" t="s">
        <v>123</v>
      </c>
      <c r="E26" s="100" t="s">
        <v>143</v>
      </c>
      <c r="F26" s="101" t="s">
        <v>144</v>
      </c>
      <c r="G26" s="98" t="s">
        <v>126</v>
      </c>
      <c r="H26" s="102">
        <v>8.5</v>
      </c>
      <c r="I26" s="102">
        <v>8</v>
      </c>
      <c r="J26" s="102" t="s">
        <v>28</v>
      </c>
      <c r="K26" s="102" t="s">
        <v>28</v>
      </c>
      <c r="L26" s="108"/>
      <c r="M26" s="108"/>
      <c r="N26" s="108"/>
      <c r="O26" s="104">
        <v>8</v>
      </c>
      <c r="P26" s="105">
        <f>ROUND(SUMPRODUCT(H26:O26,$H$8:$O$8)/100,1)</f>
        <v>8.1</v>
      </c>
      <c r="Q26" s="106" t="str">
        <f t="shared" si="0"/>
        <v>B+</v>
      </c>
      <c r="R26" s="107" t="str">
        <f t="shared" si="1"/>
        <v>Khá</v>
      </c>
      <c r="S26" s="96" t="str">
        <f t="shared" si="2"/>
        <v/>
      </c>
      <c r="T26" s="36" t="s">
        <v>85</v>
      </c>
      <c r="U26" s="3"/>
      <c r="V26" s="24"/>
      <c r="W26" s="84" t="str">
        <f>IF(S26="Không đủ ĐKDT","Học lại",IF(S26="Đình chỉ thi","Học lại",IF(AND(MID(G26,2,2)&lt;"12",S26="Vắng"),"Thi lại",IF(S26="Vắng có phép", "Thi lại",IF(AND((MID(G26,2,2)&lt;"12"),P26&lt;4.5),"Thi lại",IF(AND((MID(G26,2,2)&lt;"18"),P26&lt;4),"Học lại",IF(AND((MID(G26,2,2)&gt;"17"),P26&lt;4),"Thi lại",IF(AND(MID(G26,2,2)&gt;"17",O26=0),"Thi lại",IF(AND((MID(G26,2,2)&lt;"12"),O26=0),"Thi lại",IF(AND((MID(G26,2,2)&lt;"18"),(MID(G26,2,2)&gt;"11"),O26=0),"Học lại","Đạt"))))))))))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.75" customHeight="1">
      <c r="B27" s="97">
        <v>19</v>
      </c>
      <c r="C27" s="98" t="s">
        <v>153</v>
      </c>
      <c r="D27" s="99" t="s">
        <v>154</v>
      </c>
      <c r="E27" s="100" t="s">
        <v>155</v>
      </c>
      <c r="F27" s="101" t="s">
        <v>156</v>
      </c>
      <c r="G27" s="98" t="s">
        <v>107</v>
      </c>
      <c r="H27" s="102">
        <v>8.5</v>
      </c>
      <c r="I27" s="102">
        <v>8</v>
      </c>
      <c r="J27" s="102" t="s">
        <v>28</v>
      </c>
      <c r="K27" s="102" t="s">
        <v>28</v>
      </c>
      <c r="L27" s="108"/>
      <c r="M27" s="108"/>
      <c r="N27" s="108"/>
      <c r="O27" s="104">
        <v>9</v>
      </c>
      <c r="P27" s="105">
        <f>ROUND(SUMPRODUCT(H27:O27,$H$8:$O$8)/100,1)</f>
        <v>8.8000000000000007</v>
      </c>
      <c r="Q27" s="106" t="str">
        <f t="shared" si="0"/>
        <v>A</v>
      </c>
      <c r="R27" s="107" t="str">
        <f t="shared" si="1"/>
        <v>Giỏi</v>
      </c>
      <c r="S27" s="96" t="str">
        <f t="shared" si="2"/>
        <v/>
      </c>
      <c r="T27" s="36" t="s">
        <v>85</v>
      </c>
      <c r="U27" s="3"/>
      <c r="V27" s="24"/>
      <c r="W27" s="84" t="str">
        <f>IF(S27="Không đủ ĐKDT","Học lại",IF(S27="Đình chỉ thi","Học lại",IF(AND(MID(G27,2,2)&lt;"12",S27="Vắng"),"Thi lại",IF(S27="Vắng có phép", "Thi lại",IF(AND((MID(G27,2,2)&lt;"12"),P27&lt;4.5),"Thi lại",IF(AND((MID(G27,2,2)&lt;"18"),P27&lt;4),"Học lại",IF(AND((MID(G27,2,2)&gt;"17"),P27&lt;4),"Thi lại",IF(AND(MID(G27,2,2)&gt;"17",O27=0),"Thi lại",IF(AND((MID(G27,2,2)&lt;"12"),O27=0),"Thi lại",IF(AND((MID(G27,2,2)&lt;"18"),(MID(G27,2,2)&gt;"11"),O27=0),"Học lại","Đạt"))))))))))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.75" customHeight="1">
      <c r="B28" s="97">
        <v>20</v>
      </c>
      <c r="C28" s="98" t="s">
        <v>263</v>
      </c>
      <c r="D28" s="99" t="s">
        <v>264</v>
      </c>
      <c r="E28" s="100" t="s">
        <v>174</v>
      </c>
      <c r="F28" s="101" t="s">
        <v>265</v>
      </c>
      <c r="G28" s="98" t="s">
        <v>126</v>
      </c>
      <c r="H28" s="102">
        <v>8</v>
      </c>
      <c r="I28" s="102">
        <v>8</v>
      </c>
      <c r="J28" s="102" t="s">
        <v>28</v>
      </c>
      <c r="K28" s="102" t="s">
        <v>28</v>
      </c>
      <c r="L28" s="108"/>
      <c r="M28" s="108"/>
      <c r="N28" s="108"/>
      <c r="O28" s="104">
        <v>9</v>
      </c>
      <c r="P28" s="105">
        <f>ROUND(SUMPRODUCT(H28:O28,$H$8:$O$8)/100,1)</f>
        <v>8.6999999999999993</v>
      </c>
      <c r="Q28" s="106" t="str">
        <f t="shared" si="0"/>
        <v>A</v>
      </c>
      <c r="R28" s="107" t="str">
        <f t="shared" si="1"/>
        <v>Giỏi</v>
      </c>
      <c r="S28" s="96" t="str">
        <f t="shared" si="2"/>
        <v/>
      </c>
      <c r="T28" s="36" t="s">
        <v>85</v>
      </c>
      <c r="U28" s="3"/>
      <c r="V28" s="24"/>
      <c r="W28" s="84" t="str">
        <f>IF(S28="Không đủ ĐKDT","Học lại",IF(S28="Đình chỉ thi","Học lại",IF(AND(MID(G28,2,2)&lt;"12",S28="Vắng"),"Thi lại",IF(S28="Vắng có phép", "Thi lại",IF(AND((MID(G28,2,2)&lt;"12"),P28&lt;4.5),"Thi lại",IF(AND((MID(G28,2,2)&lt;"18"),P28&lt;4),"Học lại",IF(AND((MID(G28,2,2)&gt;"17"),P28&lt;4),"Thi lại",IF(AND(MID(G28,2,2)&gt;"17",O28=0),"Thi lại",IF(AND((MID(G28,2,2)&lt;"12"),O28=0),"Thi lại",IF(AND((MID(G28,2,2)&lt;"18"),(MID(G28,2,2)&gt;"11"),O28=0),"Học lại","Đạt"))))))))))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.75" customHeight="1">
      <c r="B29" s="97">
        <v>21</v>
      </c>
      <c r="C29" s="98" t="s">
        <v>266</v>
      </c>
      <c r="D29" s="99" t="s">
        <v>267</v>
      </c>
      <c r="E29" s="100" t="s">
        <v>174</v>
      </c>
      <c r="F29" s="101" t="s">
        <v>268</v>
      </c>
      <c r="G29" s="98" t="s">
        <v>269</v>
      </c>
      <c r="H29" s="102">
        <v>8.5</v>
      </c>
      <c r="I29" s="102">
        <v>8</v>
      </c>
      <c r="J29" s="102" t="s">
        <v>28</v>
      </c>
      <c r="K29" s="102" t="s">
        <v>28</v>
      </c>
      <c r="L29" s="108"/>
      <c r="M29" s="108"/>
      <c r="N29" s="108"/>
      <c r="O29" s="104">
        <v>9</v>
      </c>
      <c r="P29" s="105">
        <f>ROUND(SUMPRODUCT(H29:O29,$H$8:$O$8)/100,1)</f>
        <v>8.8000000000000007</v>
      </c>
      <c r="Q29" s="106" t="str">
        <f t="shared" si="0"/>
        <v>A</v>
      </c>
      <c r="R29" s="107" t="str">
        <f t="shared" si="1"/>
        <v>Giỏi</v>
      </c>
      <c r="S29" s="96" t="str">
        <f t="shared" si="2"/>
        <v/>
      </c>
      <c r="T29" s="36" t="s">
        <v>85</v>
      </c>
      <c r="U29" s="3"/>
      <c r="V29" s="24"/>
      <c r="W29" s="84" t="str">
        <f>IF(S29="Không đủ ĐKDT","Học lại",IF(S29="Đình chỉ thi","Học lại",IF(AND(MID(G29,2,2)&lt;"12",S29="Vắng"),"Thi lại",IF(S29="Vắng có phép", "Thi lại",IF(AND((MID(G29,2,2)&lt;"12"),P29&lt;4.5),"Thi lại",IF(AND((MID(G29,2,2)&lt;"18"),P29&lt;4),"Học lại",IF(AND((MID(G29,2,2)&gt;"17"),P29&lt;4),"Thi lại",IF(AND(MID(G29,2,2)&gt;"17",O29=0),"Thi lại",IF(AND((MID(G29,2,2)&lt;"12"),O29=0),"Thi lại",IF(AND((MID(G29,2,2)&lt;"18"),(MID(G29,2,2)&gt;"11"),O29=0),"Học lại","Đạt"))))))))))</f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.75" customHeight="1">
      <c r="B30" s="97">
        <v>22</v>
      </c>
      <c r="C30" s="98" t="s">
        <v>270</v>
      </c>
      <c r="D30" s="99" t="s">
        <v>267</v>
      </c>
      <c r="E30" s="100" t="s">
        <v>174</v>
      </c>
      <c r="F30" s="101" t="s">
        <v>271</v>
      </c>
      <c r="G30" s="98" t="s">
        <v>102</v>
      </c>
      <c r="H30" s="102">
        <v>8</v>
      </c>
      <c r="I30" s="102">
        <v>8</v>
      </c>
      <c r="J30" s="102" t="s">
        <v>28</v>
      </c>
      <c r="K30" s="102" t="s">
        <v>28</v>
      </c>
      <c r="L30" s="108"/>
      <c r="M30" s="108"/>
      <c r="N30" s="108"/>
      <c r="O30" s="104">
        <v>8.5</v>
      </c>
      <c r="P30" s="105">
        <f>ROUND(SUMPRODUCT(H30:O30,$H$8:$O$8)/100,1)</f>
        <v>8.4</v>
      </c>
      <c r="Q30" s="106" t="str">
        <f t="shared" si="0"/>
        <v>B+</v>
      </c>
      <c r="R30" s="107" t="str">
        <f t="shared" si="1"/>
        <v>Khá</v>
      </c>
      <c r="S30" s="96" t="str">
        <f t="shared" si="2"/>
        <v/>
      </c>
      <c r="T30" s="36" t="s">
        <v>85</v>
      </c>
      <c r="U30" s="3"/>
      <c r="V30" s="24"/>
      <c r="W30" s="84" t="str">
        <f>IF(S30="Không đủ ĐKDT","Học lại",IF(S30="Đình chỉ thi","Học lại",IF(AND(MID(G30,2,2)&lt;"12",S30="Vắng"),"Thi lại",IF(S30="Vắng có phép", "Thi lại",IF(AND((MID(G30,2,2)&lt;"12"),P30&lt;4.5),"Thi lại",IF(AND((MID(G30,2,2)&lt;"18"),P30&lt;4),"Học lại",IF(AND((MID(G30,2,2)&gt;"17"),P30&lt;4),"Thi lại",IF(AND(MID(G30,2,2)&gt;"17",O30=0),"Thi lại",IF(AND((MID(G30,2,2)&lt;"12"),O30=0),"Thi lại",IF(AND((MID(G30,2,2)&lt;"18"),(MID(G30,2,2)&gt;"11"),O30=0),"Học lại","Đạt"))))))))))</f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.75" customHeight="1">
      <c r="B31" s="97">
        <v>23</v>
      </c>
      <c r="C31" s="98" t="s">
        <v>272</v>
      </c>
      <c r="D31" s="99" t="s">
        <v>251</v>
      </c>
      <c r="E31" s="100" t="s">
        <v>273</v>
      </c>
      <c r="F31" s="101" t="s">
        <v>274</v>
      </c>
      <c r="G31" s="98" t="s">
        <v>97</v>
      </c>
      <c r="H31" s="102">
        <v>6.5</v>
      </c>
      <c r="I31" s="102">
        <v>7</v>
      </c>
      <c r="J31" s="102" t="s">
        <v>28</v>
      </c>
      <c r="K31" s="102" t="s">
        <v>28</v>
      </c>
      <c r="L31" s="108"/>
      <c r="M31" s="108"/>
      <c r="N31" s="108"/>
      <c r="O31" s="104">
        <v>8</v>
      </c>
      <c r="P31" s="105">
        <f>ROUND(SUMPRODUCT(H31:O31,$H$8:$O$8)/100,1)</f>
        <v>7.6</v>
      </c>
      <c r="Q31" s="106" t="str">
        <f t="shared" si="0"/>
        <v>B</v>
      </c>
      <c r="R31" s="107" t="str">
        <f t="shared" si="1"/>
        <v>Khá</v>
      </c>
      <c r="S31" s="96" t="str">
        <f t="shared" si="2"/>
        <v/>
      </c>
      <c r="T31" s="36" t="s">
        <v>85</v>
      </c>
      <c r="U31" s="3"/>
      <c r="V31" s="24"/>
      <c r="W31" s="84" t="str">
        <f>IF(S31="Không đủ ĐKDT","Học lại",IF(S31="Đình chỉ thi","Học lại",IF(AND(MID(G31,2,2)&lt;"12",S31="Vắng"),"Thi lại",IF(S31="Vắng có phép", "Thi lại",IF(AND((MID(G31,2,2)&lt;"12"),P31&lt;4.5),"Thi lại",IF(AND((MID(G31,2,2)&lt;"18"),P31&lt;4),"Học lại",IF(AND((MID(G31,2,2)&gt;"17"),P31&lt;4),"Thi lại",IF(AND(MID(G31,2,2)&gt;"17",O31=0),"Thi lại",IF(AND((MID(G31,2,2)&lt;"12"),O31=0),"Thi lại",IF(AND((MID(G31,2,2)&lt;"18"),(MID(G31,2,2)&gt;"11"),O31=0),"Học lại","Đạt"))))))))))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.75" customHeight="1">
      <c r="B32" s="97">
        <v>24</v>
      </c>
      <c r="C32" s="98" t="s">
        <v>275</v>
      </c>
      <c r="D32" s="99" t="s">
        <v>276</v>
      </c>
      <c r="E32" s="100" t="s">
        <v>277</v>
      </c>
      <c r="F32" s="101" t="s">
        <v>278</v>
      </c>
      <c r="G32" s="98" t="s">
        <v>279</v>
      </c>
      <c r="H32" s="102">
        <v>8</v>
      </c>
      <c r="I32" s="102">
        <v>8</v>
      </c>
      <c r="J32" s="102" t="s">
        <v>28</v>
      </c>
      <c r="K32" s="102" t="s">
        <v>28</v>
      </c>
      <c r="L32" s="108"/>
      <c r="M32" s="108"/>
      <c r="N32" s="108"/>
      <c r="O32" s="104">
        <v>8.5</v>
      </c>
      <c r="P32" s="105">
        <f>ROUND(SUMPRODUCT(H32:O32,$H$8:$O$8)/100,1)</f>
        <v>8.4</v>
      </c>
      <c r="Q32" s="106" t="str">
        <f t="shared" si="0"/>
        <v>B+</v>
      </c>
      <c r="R32" s="107" t="str">
        <f t="shared" si="1"/>
        <v>Khá</v>
      </c>
      <c r="S32" s="96" t="str">
        <f t="shared" si="2"/>
        <v/>
      </c>
      <c r="T32" s="36" t="s">
        <v>85</v>
      </c>
      <c r="U32" s="3"/>
      <c r="V32" s="24"/>
      <c r="W32" s="84" t="str">
        <f>IF(S32="Không đủ ĐKDT","Học lại",IF(S32="Đình chỉ thi","Học lại",IF(AND(MID(G32,2,2)&lt;"12",S32="Vắng"),"Thi lại",IF(S32="Vắng có phép", "Thi lại",IF(AND((MID(G32,2,2)&lt;"12"),P32&lt;4.5),"Thi lại",IF(AND((MID(G32,2,2)&lt;"18"),P32&lt;4),"Học lại",IF(AND((MID(G32,2,2)&gt;"17"),P32&lt;4),"Thi lại",IF(AND(MID(G32,2,2)&gt;"17",O32=0),"Thi lại",IF(AND((MID(G32,2,2)&lt;"12"),O32=0),"Thi lại",IF(AND((MID(G32,2,2)&lt;"18"),(MID(G32,2,2)&gt;"11"),O32=0),"Học lại","Đạt"))))))))))</f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1:38" ht="18.75" customHeight="1">
      <c r="B33" s="97">
        <v>25</v>
      </c>
      <c r="C33" s="98" t="s">
        <v>280</v>
      </c>
      <c r="D33" s="99" t="s">
        <v>146</v>
      </c>
      <c r="E33" s="100" t="s">
        <v>281</v>
      </c>
      <c r="F33" s="101" t="s">
        <v>282</v>
      </c>
      <c r="G33" s="98" t="s">
        <v>126</v>
      </c>
      <c r="H33" s="102">
        <v>8</v>
      </c>
      <c r="I33" s="102">
        <v>8</v>
      </c>
      <c r="J33" s="102" t="s">
        <v>28</v>
      </c>
      <c r="K33" s="102" t="s">
        <v>28</v>
      </c>
      <c r="L33" s="108"/>
      <c r="M33" s="108"/>
      <c r="N33" s="108"/>
      <c r="O33" s="104">
        <v>8</v>
      </c>
      <c r="P33" s="105">
        <f>ROUND(SUMPRODUCT(H33:O33,$H$8:$O$8)/100,1)</f>
        <v>8</v>
      </c>
      <c r="Q33" s="106" t="str">
        <f t="shared" si="0"/>
        <v>B+</v>
      </c>
      <c r="R33" s="107" t="str">
        <f t="shared" si="1"/>
        <v>Khá</v>
      </c>
      <c r="S33" s="96" t="str">
        <f t="shared" si="2"/>
        <v/>
      </c>
      <c r="T33" s="36" t="s">
        <v>85</v>
      </c>
      <c r="U33" s="3"/>
      <c r="V33" s="24"/>
      <c r="W33" s="84" t="str">
        <f>IF(S33="Không đủ ĐKDT","Học lại",IF(S33="Đình chỉ thi","Học lại",IF(AND(MID(G33,2,2)&lt;"12",S33="Vắng"),"Thi lại",IF(S33="Vắng có phép", "Thi lại",IF(AND((MID(G33,2,2)&lt;"12"),P33&lt;4.5),"Thi lại",IF(AND((MID(G33,2,2)&lt;"18"),P33&lt;4),"Học lại",IF(AND((MID(G33,2,2)&gt;"17"),P33&lt;4),"Thi lại",IF(AND(MID(G33,2,2)&gt;"17",O33=0),"Thi lại",IF(AND((MID(G33,2,2)&lt;"12"),O33=0),"Thi lại",IF(AND((MID(G33,2,2)&lt;"18"),(MID(G33,2,2)&gt;"11"),O33=0),"Học lại","Đạt"))))))))))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1:38" ht="18.75" customHeight="1">
      <c r="B34" s="97">
        <v>26</v>
      </c>
      <c r="C34" s="98" t="s">
        <v>191</v>
      </c>
      <c r="D34" s="99" t="s">
        <v>192</v>
      </c>
      <c r="E34" s="100" t="s">
        <v>189</v>
      </c>
      <c r="F34" s="101" t="s">
        <v>193</v>
      </c>
      <c r="G34" s="98" t="s">
        <v>107</v>
      </c>
      <c r="H34" s="102">
        <v>8</v>
      </c>
      <c r="I34" s="102">
        <v>8</v>
      </c>
      <c r="J34" s="102" t="s">
        <v>28</v>
      </c>
      <c r="K34" s="102" t="s">
        <v>28</v>
      </c>
      <c r="L34" s="108"/>
      <c r="M34" s="108"/>
      <c r="N34" s="108"/>
      <c r="O34" s="104">
        <v>9</v>
      </c>
      <c r="P34" s="105">
        <f>ROUND(SUMPRODUCT(H34:O34,$H$8:$O$8)/100,1)</f>
        <v>8.6999999999999993</v>
      </c>
      <c r="Q34" s="106" t="str">
        <f t="shared" si="0"/>
        <v>A</v>
      </c>
      <c r="R34" s="107" t="str">
        <f t="shared" si="1"/>
        <v>Giỏi</v>
      </c>
      <c r="S34" s="96" t="str">
        <f t="shared" si="2"/>
        <v/>
      </c>
      <c r="T34" s="36" t="s">
        <v>85</v>
      </c>
      <c r="U34" s="3"/>
      <c r="V34" s="24"/>
      <c r="W34" s="84" t="str">
        <f>IF(S34="Không đủ ĐKDT","Học lại",IF(S34="Đình chỉ thi","Học lại",IF(AND(MID(G34,2,2)&lt;"12",S34="Vắng"),"Thi lại",IF(S34="Vắng có phép", "Thi lại",IF(AND((MID(G34,2,2)&lt;"12"),P34&lt;4.5),"Thi lại",IF(AND((MID(G34,2,2)&lt;"18"),P34&lt;4),"Học lại",IF(AND((MID(G34,2,2)&gt;"17"),P34&lt;4),"Thi lại",IF(AND(MID(G34,2,2)&gt;"17",O34=0),"Thi lại",IF(AND((MID(G34,2,2)&lt;"12"),O34=0),"Thi lại",IF(AND((MID(G34,2,2)&lt;"18"),(MID(G34,2,2)&gt;"11"),O34=0),"Học lại","Đạt"))))))))))</f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1:38" ht="18.75" customHeight="1">
      <c r="B35" s="97">
        <v>27</v>
      </c>
      <c r="C35" s="98" t="s">
        <v>283</v>
      </c>
      <c r="D35" s="99" t="s">
        <v>284</v>
      </c>
      <c r="E35" s="100" t="s">
        <v>285</v>
      </c>
      <c r="F35" s="101" t="s">
        <v>286</v>
      </c>
      <c r="G35" s="98" t="s">
        <v>121</v>
      </c>
      <c r="H35" s="102">
        <v>7.5</v>
      </c>
      <c r="I35" s="102">
        <v>8</v>
      </c>
      <c r="J35" s="102" t="s">
        <v>28</v>
      </c>
      <c r="K35" s="102" t="s">
        <v>28</v>
      </c>
      <c r="L35" s="108"/>
      <c r="M35" s="108"/>
      <c r="N35" s="108"/>
      <c r="O35" s="104">
        <v>7</v>
      </c>
      <c r="P35" s="105">
        <f>ROUND(SUMPRODUCT(H35:O35,$H$8:$O$8)/100,1)</f>
        <v>7.2</v>
      </c>
      <c r="Q35" s="106" t="str">
        <f t="shared" si="0"/>
        <v>B</v>
      </c>
      <c r="R35" s="107" t="str">
        <f t="shared" si="1"/>
        <v>Khá</v>
      </c>
      <c r="S35" s="96" t="str">
        <f t="shared" si="2"/>
        <v/>
      </c>
      <c r="T35" s="36" t="s">
        <v>85</v>
      </c>
      <c r="U35" s="3"/>
      <c r="V35" s="24"/>
      <c r="W35" s="84" t="str">
        <f>IF(S35="Không đủ ĐKDT","Học lại",IF(S35="Đình chỉ thi","Học lại",IF(AND(MID(G35,2,2)&lt;"12",S35="Vắng"),"Thi lại",IF(S35="Vắng có phép", "Thi lại",IF(AND((MID(G35,2,2)&lt;"12"),P35&lt;4.5),"Thi lại",IF(AND((MID(G35,2,2)&lt;"18"),P35&lt;4),"Học lại",IF(AND((MID(G35,2,2)&gt;"17"),P35&lt;4),"Thi lại",IF(AND(MID(G35,2,2)&gt;"17",O35=0),"Thi lại",IF(AND((MID(G35,2,2)&lt;"12"),O35=0),"Thi lại",IF(AND((MID(G35,2,2)&lt;"18"),(MID(G35,2,2)&gt;"11"),O35=0),"Học lại","Đạt"))))))))))</f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1:38" ht="9" hidden="1" customHeight="1">
      <c r="A36" s="2"/>
      <c r="B36" s="38"/>
      <c r="C36" s="39"/>
      <c r="D36" s="39"/>
      <c r="E36" s="40"/>
      <c r="F36" s="40"/>
      <c r="G36" s="40"/>
      <c r="H36" s="41"/>
      <c r="I36" s="42"/>
      <c r="J36" s="42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3"/>
    </row>
    <row r="37" spans="1:38" ht="16.8" hidden="1">
      <c r="A37" s="2"/>
      <c r="B37" s="149" t="s">
        <v>29</v>
      </c>
      <c r="C37" s="149"/>
      <c r="D37" s="39"/>
      <c r="E37" s="40"/>
      <c r="F37" s="40"/>
      <c r="G37" s="40"/>
      <c r="H37" s="41"/>
      <c r="I37" s="42"/>
      <c r="J37" s="42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3"/>
    </row>
    <row r="38" spans="1:38" ht="16.5" hidden="1" customHeight="1">
      <c r="A38" s="2"/>
      <c r="B38" s="44" t="s">
        <v>30</v>
      </c>
      <c r="C38" s="44"/>
      <c r="D38" s="45">
        <f>+$Z$7</f>
        <v>27</v>
      </c>
      <c r="E38" s="46" t="s">
        <v>31</v>
      </c>
      <c r="F38" s="136" t="s">
        <v>32</v>
      </c>
      <c r="G38" s="136"/>
      <c r="H38" s="136"/>
      <c r="I38" s="136"/>
      <c r="J38" s="136"/>
      <c r="K38" s="136"/>
      <c r="L38" s="136"/>
      <c r="M38" s="136"/>
      <c r="N38" s="136"/>
      <c r="O38" s="47">
        <f>$Z$7 -COUNTIF($S$8:$S$225,"Vắng") -COUNTIF($S$8:$S$225,"Vắng có phép") - COUNTIF($S$8:$S$225,"Đình chỉ thi") - COUNTIF($S$8:$S$225,"Không đủ ĐKDT")</f>
        <v>27</v>
      </c>
      <c r="P38" s="47"/>
      <c r="Q38" s="47"/>
      <c r="R38" s="48"/>
      <c r="S38" s="49" t="s">
        <v>31</v>
      </c>
      <c r="T38" s="48"/>
      <c r="U38" s="3"/>
    </row>
    <row r="39" spans="1:38" ht="16.5" hidden="1" customHeight="1">
      <c r="A39" s="2"/>
      <c r="B39" s="44" t="s">
        <v>33</v>
      </c>
      <c r="C39" s="44"/>
      <c r="D39" s="45">
        <f>+$AK$7</f>
        <v>27</v>
      </c>
      <c r="E39" s="46" t="s">
        <v>31</v>
      </c>
      <c r="F39" s="136" t="s">
        <v>34</v>
      </c>
      <c r="G39" s="136"/>
      <c r="H39" s="136"/>
      <c r="I39" s="136"/>
      <c r="J39" s="136"/>
      <c r="K39" s="136"/>
      <c r="L39" s="136"/>
      <c r="M39" s="136"/>
      <c r="N39" s="136"/>
      <c r="O39" s="50">
        <f>COUNTIF($S$8:$S$101,"Vắng")</f>
        <v>0</v>
      </c>
      <c r="P39" s="50"/>
      <c r="Q39" s="50"/>
      <c r="R39" s="51"/>
      <c r="S39" s="49" t="s">
        <v>31</v>
      </c>
      <c r="T39" s="51"/>
      <c r="U39" s="3"/>
    </row>
    <row r="40" spans="1:38" ht="16.5" hidden="1" customHeight="1">
      <c r="A40" s="2"/>
      <c r="B40" s="44" t="s">
        <v>46</v>
      </c>
      <c r="C40" s="44"/>
      <c r="D40" s="60">
        <f>COUNTIF(W9:W35,"Học lại")</f>
        <v>0</v>
      </c>
      <c r="E40" s="46" t="s">
        <v>31</v>
      </c>
      <c r="F40" s="136" t="s">
        <v>47</v>
      </c>
      <c r="G40" s="136"/>
      <c r="H40" s="136"/>
      <c r="I40" s="136"/>
      <c r="J40" s="136"/>
      <c r="K40" s="136"/>
      <c r="L40" s="136"/>
      <c r="M40" s="136"/>
      <c r="N40" s="136"/>
      <c r="O40" s="47">
        <f>COUNTIF($S$8:$S$101,"Vắng có phép")</f>
        <v>0</v>
      </c>
      <c r="P40" s="47"/>
      <c r="Q40" s="47"/>
      <c r="R40" s="48"/>
      <c r="S40" s="49" t="s">
        <v>31</v>
      </c>
      <c r="T40" s="48"/>
      <c r="U40" s="3"/>
    </row>
    <row r="41" spans="1:38" ht="3" hidden="1" customHeight="1">
      <c r="A41" s="2"/>
      <c r="B41" s="38"/>
      <c r="C41" s="39"/>
      <c r="D41" s="39"/>
      <c r="E41" s="40"/>
      <c r="F41" s="40"/>
      <c r="G41" s="40"/>
      <c r="H41" s="41"/>
      <c r="I41" s="42"/>
      <c r="J41" s="42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3"/>
    </row>
    <row r="42" spans="1:38" hidden="1">
      <c r="B42" s="79" t="s">
        <v>48</v>
      </c>
      <c r="C42" s="79"/>
      <c r="D42" s="80">
        <f>COUNTIF(W9:W35,"Thi lại")</f>
        <v>0</v>
      </c>
      <c r="E42" s="81" t="s">
        <v>31</v>
      </c>
      <c r="F42" s="3"/>
      <c r="G42" s="3"/>
      <c r="H42" s="3"/>
      <c r="I42" s="3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3"/>
    </row>
    <row r="43" spans="1:38" ht="24.6" customHeight="1">
      <c r="B43" s="79"/>
      <c r="C43" s="79"/>
      <c r="D43" s="80"/>
      <c r="E43" s="81"/>
      <c r="F43" s="3"/>
      <c r="G43" s="3"/>
      <c r="H43" s="3"/>
      <c r="I43" s="3"/>
      <c r="J43" s="137" t="s">
        <v>571</v>
      </c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3"/>
    </row>
    <row r="44" spans="1:38" ht="29.4" customHeight="1">
      <c r="A44" s="52"/>
      <c r="B44" s="134" t="s">
        <v>35</v>
      </c>
      <c r="C44" s="134"/>
      <c r="D44" s="134"/>
      <c r="E44" s="134"/>
      <c r="F44" s="134"/>
      <c r="G44" s="134"/>
      <c r="H44" s="134"/>
      <c r="I44" s="53"/>
      <c r="J44" s="138" t="s">
        <v>51</v>
      </c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3"/>
    </row>
    <row r="45" spans="1:38" ht="4.5" customHeight="1">
      <c r="A45" s="2"/>
      <c r="B45" s="38"/>
      <c r="C45" s="54"/>
      <c r="D45" s="54"/>
      <c r="E45" s="55"/>
      <c r="F45" s="55"/>
      <c r="G45" s="55"/>
      <c r="H45" s="56"/>
      <c r="I45" s="57"/>
      <c r="J45" s="57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38" s="2" customFormat="1">
      <c r="B46" s="134" t="s">
        <v>36</v>
      </c>
      <c r="C46" s="134"/>
      <c r="D46" s="135" t="s">
        <v>37</v>
      </c>
      <c r="E46" s="135"/>
      <c r="F46" s="135"/>
      <c r="G46" s="135"/>
      <c r="H46" s="135"/>
      <c r="I46" s="57"/>
      <c r="J46" s="57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3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idden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9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3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18.75" customHeight="1">
      <c r="A52" s="1"/>
      <c r="B52" s="140" t="s">
        <v>52</v>
      </c>
      <c r="C52" s="140"/>
      <c r="D52" s="140" t="s">
        <v>53</v>
      </c>
      <c r="E52" s="140"/>
      <c r="F52" s="140"/>
      <c r="G52" s="140"/>
      <c r="H52" s="140"/>
      <c r="I52" s="140"/>
      <c r="J52" s="140" t="s">
        <v>54</v>
      </c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3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18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18.7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18.7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25.5" customHeight="1">
      <c r="A56" s="1"/>
      <c r="B56" s="134"/>
      <c r="C56" s="134"/>
      <c r="D56" s="134"/>
      <c r="E56" s="134"/>
      <c r="F56" s="134"/>
      <c r="G56" s="134"/>
      <c r="H56" s="134"/>
      <c r="I56" s="53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3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.75" customHeight="1">
      <c r="A57" s="1"/>
      <c r="B57" s="38"/>
      <c r="C57" s="54"/>
      <c r="D57" s="54"/>
      <c r="E57" s="55"/>
      <c r="F57" s="55"/>
      <c r="G57" s="55"/>
      <c r="H57" s="56"/>
      <c r="I57" s="57"/>
      <c r="J57" s="57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15" customHeight="1">
      <c r="A58" s="1"/>
      <c r="B58" s="134"/>
      <c r="C58" s="134"/>
      <c r="D58" s="135"/>
      <c r="E58" s="135"/>
      <c r="F58" s="135"/>
      <c r="G58" s="135"/>
      <c r="H58" s="135"/>
      <c r="I58" s="57"/>
      <c r="J58" s="57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3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1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1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3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1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3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1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3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15" customHeight="1">
      <c r="A63" s="1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3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6.7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t="36" customHeight="1">
      <c r="A65" s="1"/>
      <c r="B65" s="124" t="s">
        <v>38</v>
      </c>
      <c r="C65" s="124"/>
      <c r="D65" s="124"/>
      <c r="E65" s="124"/>
      <c r="F65" s="124"/>
      <c r="G65" s="124"/>
      <c r="H65" s="124"/>
      <c r="I65" s="113"/>
      <c r="J65" s="125" t="s">
        <v>49</v>
      </c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3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>
      <c r="A66" s="1"/>
      <c r="B66" s="114"/>
      <c r="C66" s="115"/>
      <c r="D66" s="115"/>
      <c r="E66" s="116"/>
      <c r="F66" s="116"/>
      <c r="G66" s="116"/>
      <c r="H66" s="117"/>
      <c r="I66" s="118"/>
      <c r="J66" s="118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>
      <c r="A67" s="1"/>
      <c r="B67" s="124" t="s">
        <v>36</v>
      </c>
      <c r="C67" s="124"/>
      <c r="D67" s="127" t="s">
        <v>37</v>
      </c>
      <c r="E67" s="127"/>
      <c r="F67" s="127"/>
      <c r="G67" s="127"/>
      <c r="H67" s="127"/>
      <c r="I67" s="118"/>
      <c r="J67" s="118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t="8.4" customHeight="1">
      <c r="A68" s="1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</row>
    <row r="70" spans="1:38"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</row>
    <row r="71" spans="1:38"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</row>
    <row r="72" spans="1:38">
      <c r="B72" s="122"/>
      <c r="C72" s="122"/>
      <c r="D72" s="122"/>
      <c r="E72" s="122"/>
      <c r="F72" s="122"/>
      <c r="G72" s="122"/>
      <c r="H72" s="122"/>
      <c r="I72" s="122"/>
      <c r="J72" s="122" t="s">
        <v>50</v>
      </c>
      <c r="K72" s="122"/>
      <c r="L72" s="122"/>
      <c r="M72" s="122"/>
      <c r="N72" s="122"/>
      <c r="O72" s="122"/>
      <c r="P72" s="122"/>
      <c r="Q72" s="122"/>
      <c r="R72" s="122"/>
      <c r="S72" s="122"/>
      <c r="T72" s="122"/>
    </row>
    <row r="73" spans="1:38"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</row>
    <row r="74" spans="1:38"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</row>
  </sheetData>
  <sheetProtection formatCells="0" formatColumns="0" formatRows="0" insertColumns="0" insertRows="0" insertHyperlinks="0" deleteColumns="0" deleteRows="0" sort="0" autoFilter="0" pivotTables="0"/>
  <autoFilter ref="A7:AL35">
    <filterColumn colId="3" showButton="0"/>
  </autoFilter>
  <sortState ref="B9:U35">
    <sortCondition ref="B9:B35"/>
  </sortState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39:N39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37:C37"/>
    <mergeCell ref="F38:N38"/>
    <mergeCell ref="C6:C7"/>
    <mergeCell ref="D6:E7"/>
    <mergeCell ref="B58:C58"/>
    <mergeCell ref="D58:H58"/>
    <mergeCell ref="F40:N40"/>
    <mergeCell ref="J42:T42"/>
    <mergeCell ref="J43:T43"/>
    <mergeCell ref="B44:H44"/>
    <mergeCell ref="J44:T44"/>
    <mergeCell ref="B46:C46"/>
    <mergeCell ref="D46:H46"/>
    <mergeCell ref="B52:C52"/>
    <mergeCell ref="D52:I52"/>
    <mergeCell ref="J52:T52"/>
    <mergeCell ref="B56:H56"/>
    <mergeCell ref="J56:T56"/>
    <mergeCell ref="B72:C72"/>
    <mergeCell ref="D72:I72"/>
    <mergeCell ref="J72:T72"/>
    <mergeCell ref="B63:C63"/>
    <mergeCell ref="D63:I63"/>
    <mergeCell ref="J63:T63"/>
    <mergeCell ref="B65:H65"/>
    <mergeCell ref="J65:T65"/>
    <mergeCell ref="B67:C67"/>
    <mergeCell ref="D67:H67"/>
  </mergeCells>
  <conditionalFormatting sqref="H9:O35">
    <cfRule type="cellIs" dxfId="89" priority="20" operator="greaterThan">
      <formula>10</formula>
    </cfRule>
  </conditionalFormatting>
  <conditionalFormatting sqref="O9:O35">
    <cfRule type="cellIs" dxfId="88" priority="14" operator="greaterThan">
      <formula>10</formula>
    </cfRule>
    <cfRule type="cellIs" dxfId="87" priority="15" operator="greaterThan">
      <formula>10</formula>
    </cfRule>
    <cfRule type="cellIs" dxfId="86" priority="16" operator="greaterThan">
      <formula>10</formula>
    </cfRule>
    <cfRule type="cellIs" dxfId="85" priority="17" operator="greaterThan">
      <formula>10</formula>
    </cfRule>
    <cfRule type="cellIs" dxfId="84" priority="18" operator="greaterThan">
      <formula>10</formula>
    </cfRule>
    <cfRule type="cellIs" dxfId="83" priority="19" operator="greaterThan">
      <formula>10</formula>
    </cfRule>
  </conditionalFormatting>
  <conditionalFormatting sqref="H9:K35">
    <cfRule type="cellIs" dxfId="82" priority="12" operator="greaterThan">
      <formula>10</formula>
    </cfRule>
  </conditionalFormatting>
  <conditionalFormatting sqref="C1:C1048576">
    <cfRule type="duplicateValues" dxfId="81" priority="9"/>
  </conditionalFormatting>
  <conditionalFormatting sqref="C43:C52">
    <cfRule type="duplicateValues" dxfId="80" priority="7"/>
  </conditionalFormatting>
  <dataValidations count="1">
    <dataValidation allowBlank="1" showInputMessage="1" showErrorMessage="1" errorTitle="Không xóa dữ liệu" error="Không xóa dữ liệu" prompt="Không xóa dữ liệu" sqref="W9:W35 X2:AL7 D40"/>
  </dataValidations>
  <pageMargins left="0.55118110236220474" right="3.937007874015748E-2" top="0.62992125984251968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ACCA</vt:lpstr>
      <vt:lpstr>KTCB</vt:lpstr>
      <vt:lpstr>Ktdnbh</vt:lpstr>
      <vt:lpstr>Ktnhtm</vt:lpstr>
      <vt:lpstr>KTQT-1</vt:lpstr>
      <vt:lpstr>KiemTTC</vt:lpstr>
      <vt:lpstr>TCTTe</vt:lpstr>
      <vt:lpstr>NLKT</vt:lpstr>
      <vt:lpstr>KTTC2</vt:lpstr>
      <vt:lpstr>QTTCDN</vt:lpstr>
      <vt:lpstr>KTTC1</vt:lpstr>
      <vt:lpstr>ACCA!Print_Titles</vt:lpstr>
      <vt:lpstr>KiemTTC!Print_Titles</vt:lpstr>
      <vt:lpstr>KTCB!Print_Titles</vt:lpstr>
      <vt:lpstr>Ktdnbh!Print_Titles</vt:lpstr>
      <vt:lpstr>Ktnhtm!Print_Titles</vt:lpstr>
      <vt:lpstr>'KTQT-1'!Print_Titles</vt:lpstr>
      <vt:lpstr>KTTC1!Print_Titles</vt:lpstr>
      <vt:lpstr>KTTC2!Print_Titles</vt:lpstr>
      <vt:lpstr>NLKT!Print_Titles</vt:lpstr>
      <vt:lpstr>QTTCDN!Print_Titles</vt:lpstr>
      <vt:lpstr>TCTTe!Print_Titles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2019-08-26T02:59:37Z</cp:lastPrinted>
  <dcterms:created xsi:type="dcterms:W3CDTF">2015-04-17T02:48:53Z</dcterms:created>
  <dcterms:modified xsi:type="dcterms:W3CDTF">2019-08-26T04:44:41Z</dcterms:modified>
</cp:coreProperties>
</file>