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1"/>
  </bookViews>
  <sheets>
    <sheet name="KTTC3" sheetId="18" r:id="rId1"/>
    <sheet name="KDCK" sheetId="17" r:id="rId2"/>
    <sheet name="KTQT2" sheetId="16" r:id="rId3"/>
    <sheet name="T&amp;KTT" sheetId="15" r:id="rId4"/>
    <sheet name="KTDNTMDV" sheetId="14" r:id="rId5"/>
    <sheet name="KTC" sheetId="13" r:id="rId6"/>
    <sheet name="HTTTKT" sheetId="12" r:id="rId7"/>
    <sheet name="KTQT" sheetId="11" r:id="rId8"/>
    <sheet name="DGDN" sheetId="1" r:id="rId9"/>
  </sheets>
  <definedNames>
    <definedName name="_xlnm._FilterDatabase" localSheetId="8" hidden="1">DGDN!$A$7:$AL$9</definedName>
    <definedName name="_xlnm._FilterDatabase" localSheetId="6" hidden="1">HTTTKT!$A$7:$AL$11</definedName>
    <definedName name="_xlnm._FilterDatabase" localSheetId="1" hidden="1">KDCK!$A$7:$AL$9</definedName>
    <definedName name="_xlnm._FilterDatabase" localSheetId="5" hidden="1">KTC!$A$7:$AL$11</definedName>
    <definedName name="_xlnm._FilterDatabase" localSheetId="4" hidden="1">KTDNTMDV!$A$7:$AL$11</definedName>
    <definedName name="_xlnm._FilterDatabase" localSheetId="7" hidden="1">KTQT!$A$7:$AL$10</definedName>
    <definedName name="_xlnm._FilterDatabase" localSheetId="2" hidden="1">KTQT2!$A$7:$AL$10</definedName>
    <definedName name="_xlnm._FilterDatabase" localSheetId="0" hidden="1">KTTC3!$A$7:$AL$9</definedName>
    <definedName name="_xlnm._FilterDatabase" localSheetId="3" hidden="1">'T&amp;KTT'!$A$7:$AL$11</definedName>
    <definedName name="_xlnm.Print_Titles" localSheetId="8">DGDN!$3:$8</definedName>
    <definedName name="_xlnm.Print_Titles" localSheetId="6">HTTTKT!$3:$8</definedName>
    <definedName name="_xlnm.Print_Titles" localSheetId="1">KDCK!$3:$8</definedName>
    <definedName name="_xlnm.Print_Titles" localSheetId="5">KTC!$3:$8</definedName>
    <definedName name="_xlnm.Print_Titles" localSheetId="4">KTDNTMDV!$3:$8</definedName>
    <definedName name="_xlnm.Print_Titles" localSheetId="7">KTQT!$3:$8</definedName>
    <definedName name="_xlnm.Print_Titles" localSheetId="2">KTQT2!$3:$8</definedName>
    <definedName name="_xlnm.Print_Titles" localSheetId="0">KTTC3!$3:$8</definedName>
    <definedName name="_xlnm.Print_Titles" localSheetId="3">'T&amp;KTT'!$3:$8</definedName>
  </definedNames>
  <calcPr calcId="124519"/>
</workbook>
</file>

<file path=xl/calcChain.xml><?xml version="1.0" encoding="utf-8"?>
<calcChain xmlns="http://schemas.openxmlformats.org/spreadsheetml/2006/main">
  <c r="O8" i="18"/>
  <c r="Y7"/>
  <c r="X7"/>
  <c r="O8" i="17"/>
  <c r="P9" s="1"/>
  <c r="S9" s="1"/>
  <c r="Y7"/>
  <c r="X7"/>
  <c r="O8" i="16"/>
  <c r="Y7"/>
  <c r="X7"/>
  <c r="O8" i="15"/>
  <c r="Y7"/>
  <c r="X7"/>
  <c r="O8" i="14"/>
  <c r="Y7"/>
  <c r="X7"/>
  <c r="O8" i="13"/>
  <c r="Y7"/>
  <c r="X7"/>
  <c r="O8" i="12"/>
  <c r="Y7"/>
  <c r="X7"/>
  <c r="O8" i="11"/>
  <c r="Y7"/>
  <c r="X7"/>
  <c r="P11" i="13" l="1"/>
  <c r="R11" s="1"/>
  <c r="P9"/>
  <c r="R9" s="1"/>
  <c r="P9" i="18"/>
  <c r="W9" i="17"/>
  <c r="R9"/>
  <c r="Q9"/>
  <c r="P9" i="16"/>
  <c r="P10"/>
  <c r="P9" i="15"/>
  <c r="P11"/>
  <c r="P10"/>
  <c r="P9" i="14"/>
  <c r="P11"/>
  <c r="P10"/>
  <c r="S11" i="13"/>
  <c r="W11" s="1"/>
  <c r="Q11"/>
  <c r="P10"/>
  <c r="P9" i="12"/>
  <c r="P11"/>
  <c r="P10"/>
  <c r="P9" i="11"/>
  <c r="P10"/>
  <c r="Q9" i="13" l="1"/>
  <c r="S9"/>
  <c r="W9" s="1"/>
  <c r="S9" i="18"/>
  <c r="Q9"/>
  <c r="R9"/>
  <c r="R10" i="16"/>
  <c r="S10"/>
  <c r="W10" s="1"/>
  <c r="Q10"/>
  <c r="S9"/>
  <c r="Q9"/>
  <c r="R9"/>
  <c r="R10" i="15"/>
  <c r="S10"/>
  <c r="W10" s="1"/>
  <c r="Q10"/>
  <c r="S11"/>
  <c r="W11" s="1"/>
  <c r="Q11"/>
  <c r="R11"/>
  <c r="S9"/>
  <c r="Q9"/>
  <c r="R9"/>
  <c r="R10" i="14"/>
  <c r="S10"/>
  <c r="W10" s="1"/>
  <c r="Q10"/>
  <c r="S11"/>
  <c r="W11" s="1"/>
  <c r="Q11"/>
  <c r="R11"/>
  <c r="S9"/>
  <c r="Q9"/>
  <c r="R9"/>
  <c r="R10" i="13"/>
  <c r="S10"/>
  <c r="W10" s="1"/>
  <c r="Q10"/>
  <c r="R10" i="12"/>
  <c r="S10"/>
  <c r="W10" s="1"/>
  <c r="Q10"/>
  <c r="S11"/>
  <c r="W11" s="1"/>
  <c r="Q11"/>
  <c r="R11"/>
  <c r="S9"/>
  <c r="Q9"/>
  <c r="R9"/>
  <c r="W10" i="11"/>
  <c r="Q10"/>
  <c r="R10"/>
  <c r="R9"/>
  <c r="S9"/>
  <c r="Q9"/>
  <c r="AC7" i="13" l="1"/>
  <c r="O15"/>
  <c r="AB7"/>
  <c r="AA7"/>
  <c r="AE7"/>
  <c r="O16"/>
  <c r="O14" i="18"/>
  <c r="O13"/>
  <c r="AE7"/>
  <c r="AC7"/>
  <c r="AA7"/>
  <c r="W9"/>
  <c r="AB7"/>
  <c r="O13" i="17"/>
  <c r="AE7"/>
  <c r="AA7"/>
  <c r="AB7"/>
  <c r="O12"/>
  <c r="AC7"/>
  <c r="O15" i="16"/>
  <c r="O14"/>
  <c r="AE7"/>
  <c r="AC7"/>
  <c r="W9"/>
  <c r="AB7"/>
  <c r="AA7"/>
  <c r="O16" i="15"/>
  <c r="O15"/>
  <c r="AC7"/>
  <c r="AA7"/>
  <c r="W9"/>
  <c r="AB7"/>
  <c r="AE7"/>
  <c r="O16" i="14"/>
  <c r="O15"/>
  <c r="AE7"/>
  <c r="AA7"/>
  <c r="W9"/>
  <c r="AB7"/>
  <c r="AC7"/>
  <c r="AK7" i="13"/>
  <c r="AI7"/>
  <c r="AG7"/>
  <c r="D18"/>
  <c r="D16"/>
  <c r="O16" i="12"/>
  <c r="O15"/>
  <c r="AE7"/>
  <c r="AA7"/>
  <c r="W9"/>
  <c r="AB7"/>
  <c r="AC7"/>
  <c r="O15" i="11"/>
  <c r="O14"/>
  <c r="W9"/>
  <c r="AB7"/>
  <c r="AE7"/>
  <c r="AA7"/>
  <c r="AC7"/>
  <c r="AK7" i="18" l="1"/>
  <c r="AI7"/>
  <c r="AG7"/>
  <c r="D16"/>
  <c r="D14"/>
  <c r="AK7" i="17"/>
  <c r="AG7"/>
  <c r="D13"/>
  <c r="AI7"/>
  <c r="D15"/>
  <c r="AK7" i="16"/>
  <c r="AI7"/>
  <c r="D17"/>
  <c r="D15"/>
  <c r="AG7"/>
  <c r="AK7" i="15"/>
  <c r="AI7"/>
  <c r="AG7"/>
  <c r="D18"/>
  <c r="D16"/>
  <c r="AK7" i="14"/>
  <c r="AI7"/>
  <c r="D18"/>
  <c r="D16"/>
  <c r="AG7"/>
  <c r="D15" i="13"/>
  <c r="Z7"/>
  <c r="AK7" i="12"/>
  <c r="AI7"/>
  <c r="AG7"/>
  <c r="D18"/>
  <c r="D16"/>
  <c r="D17" i="11"/>
  <c r="D15"/>
  <c r="AI7"/>
  <c r="AK7"/>
  <c r="AG7"/>
  <c r="D13" i="18" l="1"/>
  <c r="Z7"/>
  <c r="Z7" i="17"/>
  <c r="D12"/>
  <c r="AL7"/>
  <c r="D14" i="16"/>
  <c r="Z7"/>
  <c r="Z7" i="15"/>
  <c r="AJ7" s="1"/>
  <c r="D15"/>
  <c r="AL7"/>
  <c r="D15" i="14"/>
  <c r="Z7"/>
  <c r="O14" i="13"/>
  <c r="D14"/>
  <c r="AF7"/>
  <c r="AD7"/>
  <c r="AL7"/>
  <c r="AJ7"/>
  <c r="AH7"/>
  <c r="D15" i="12"/>
  <c r="Z7"/>
  <c r="AL7" s="1"/>
  <c r="Z7" i="11"/>
  <c r="D14"/>
  <c r="AL7"/>
  <c r="AH7" i="15" l="1"/>
  <c r="AJ7" i="12"/>
  <c r="O12" i="18"/>
  <c r="D12"/>
  <c r="AF7"/>
  <c r="AD7"/>
  <c r="AH7"/>
  <c r="AJ7"/>
  <c r="AL7"/>
  <c r="O11" i="17"/>
  <c r="D11"/>
  <c r="AF7"/>
  <c r="AD7"/>
  <c r="AH7"/>
  <c r="AJ7"/>
  <c r="O13" i="16"/>
  <c r="D13"/>
  <c r="AD7"/>
  <c r="AF7"/>
  <c r="AL7"/>
  <c r="AH7"/>
  <c r="AJ7"/>
  <c r="O14" i="15"/>
  <c r="D14"/>
  <c r="AF7"/>
  <c r="AD7"/>
  <c r="O14" i="14"/>
  <c r="D14"/>
  <c r="AF7"/>
  <c r="AD7"/>
  <c r="AL7"/>
  <c r="AH7"/>
  <c r="AJ7"/>
  <c r="O14" i="12"/>
  <c r="D14"/>
  <c r="AF7"/>
  <c r="AD7"/>
  <c r="AH7"/>
  <c r="O13" i="11"/>
  <c r="D13"/>
  <c r="AF7"/>
  <c r="AD7"/>
  <c r="AH7"/>
  <c r="AJ7"/>
  <c r="O8" i="1"/>
  <c r="P9" l="1"/>
  <c r="S9" s="1"/>
  <c r="W9" s="1"/>
  <c r="Y7"/>
  <c r="X7"/>
  <c r="Q9" l="1"/>
  <c r="R9"/>
  <c r="AB7" l="1"/>
  <c r="AC7"/>
  <c r="AA7"/>
  <c r="O14"/>
  <c r="AE7"/>
  <c r="O13"/>
  <c r="AK7"/>
  <c r="D13" s="1"/>
  <c r="D16"/>
  <c r="D14"/>
  <c r="AI7"/>
  <c r="AG7"/>
  <c r="Z7" l="1"/>
  <c r="AJ7" l="1"/>
  <c r="O12"/>
  <c r="D12"/>
  <c r="AF7"/>
  <c r="AL7"/>
  <c r="AD7"/>
  <c r="AH7"/>
</calcChain>
</file>

<file path=xl/sharedStrings.xml><?xml version="1.0" encoding="utf-8"?>
<sst xmlns="http://schemas.openxmlformats.org/spreadsheetml/2006/main" count="785" uniqueCount="174">
  <si>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</si>
  <si>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</si>
  <si>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</si>
  <si>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</si>
  <si>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</si>
  <si>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</si>
  <si>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</si>
  <si>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</si>
  <si>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</si>
  <si>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</si>
  <si>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</si>
  <si>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</si>
  <si>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</si>
  <si>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</si>
  <si>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</si>
  <si>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</si>
  <si>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</si>
  <si>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</si>
  <si>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</si>
  <si>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</si>
  <si>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</si>
  <si>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</si>
  <si>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</si>
  <si>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</si>
  <si>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</si>
  <si>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</si>
  <si>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</si>
  <si>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</si>
  <si>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</si>
  <si>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</si>
  <si>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</si>
  <si>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</si>
  <si>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</si>
  <si>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</si>
  <si>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</si>
  <si>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</si>
  <si>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</si>
  <si>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</si>
  <si>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</si>
  <si>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</si>
  <si>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</si>
  <si>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</si>
  <si>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</si>
  <si>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</si>
  <si>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</si>
  <si>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</si>
  <si>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</si>
  <si>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</si>
  <si>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</si>
  <si>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KT TRƯỞNG TRUNG TÂM
PHÓ TRƯỞNG TRUNG TÂM</t>
  </si>
  <si>
    <t>Trần Thị Mỹ Hạnh</t>
  </si>
  <si>
    <t>Ngày thi: 9/8/2019</t>
  </si>
  <si>
    <t>Giờ thi: 15h00</t>
  </si>
  <si>
    <t>Nhóm: FIA1440</t>
  </si>
  <si>
    <t>B15DCQT190</t>
  </si>
  <si>
    <t>Đinh Xuân</t>
  </si>
  <si>
    <t>Tùng</t>
  </si>
  <si>
    <t>10/12/1997</t>
  </si>
  <si>
    <t>D15QTDN</t>
  </si>
  <si>
    <t>201a2</t>
  </si>
  <si>
    <t>Hà Nội, ngày 01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</si>
  <si>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</si>
  <si>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</si>
  <si>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</si>
  <si>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</si>
  <si>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B14DCQT184</t>
  </si>
  <si>
    <t>Bùi Thị Linh</t>
  </si>
  <si>
    <t>Chi</t>
  </si>
  <si>
    <t>24/02/1996</t>
  </si>
  <si>
    <t>D14TMDT2</t>
  </si>
  <si>
    <t>Kinh doanh chứng khoán</t>
  </si>
  <si>
    <t>Giờ thi: 15h30</t>
  </si>
  <si>
    <t>Nhóm: FIA1318</t>
  </si>
  <si>
    <t>101a2</t>
  </si>
  <si>
    <t>Hệ thống thông tin kế toán</t>
  </si>
  <si>
    <t>Ngày thi: 09/8/2019</t>
  </si>
  <si>
    <t>Giờ thi: 13h30</t>
  </si>
  <si>
    <t>Thi lần 1 học kỳ hè năm học 2018 - 2019</t>
  </si>
  <si>
    <t>B15DCKT066</t>
  </si>
  <si>
    <t>Ngô Mai</t>
  </si>
  <si>
    <t>Hương</t>
  </si>
  <si>
    <t>25/12/1997</t>
  </si>
  <si>
    <t>D16CQKT02-B</t>
  </si>
  <si>
    <t>B16DCKT080</t>
  </si>
  <si>
    <t>Tạ Thị Mỹ</t>
  </si>
  <si>
    <t>Linh</t>
  </si>
  <si>
    <t>26/08/1998</t>
  </si>
  <si>
    <t>D16CQKT04-B</t>
  </si>
  <si>
    <t>B15DCKT170</t>
  </si>
  <si>
    <t>Nguyễn Minh</t>
  </si>
  <si>
    <t>Thu</t>
  </si>
  <si>
    <t>01/01/1997</t>
  </si>
  <si>
    <t>D15CQKT02-B</t>
  </si>
  <si>
    <t>Kế toán quản trị</t>
  </si>
  <si>
    <t>Nhóm:  FIA1334</t>
  </si>
  <si>
    <t>Kế toán công</t>
  </si>
  <si>
    <t>Ngày thi:  09/8/2019</t>
  </si>
  <si>
    <t>Nhóm:  FIA1405</t>
  </si>
  <si>
    <t>Kế toán doanh nghiệp thương mại dịch vụ</t>
  </si>
  <si>
    <t>Thuế và kế toán thuế</t>
  </si>
  <si>
    <t>Nhóm: FIA1420</t>
  </si>
  <si>
    <t>Kế toán quản trị 2</t>
  </si>
  <si>
    <t>Nhóm: FIA1441</t>
  </si>
  <si>
    <t>Kế toán tài chính 3</t>
  </si>
  <si>
    <t>Nhóm: FIA1414</t>
  </si>
  <si>
    <t>B14DCKT013</t>
  </si>
  <si>
    <t>Lê Xuân</t>
  </si>
  <si>
    <t>03/01/1996</t>
  </si>
  <si>
    <t>D14CQKT01-B</t>
  </si>
  <si>
    <t>B14DCKT081</t>
  </si>
  <si>
    <t>Phạm Thị Hải</t>
  </si>
  <si>
    <t>Yến</t>
  </si>
  <si>
    <t>31/12/1995</t>
  </si>
  <si>
    <t>B14DCKT101</t>
  </si>
  <si>
    <t>Dương Nguyên</t>
  </si>
  <si>
    <t>Trang</t>
  </si>
  <si>
    <t>11/01/1996</t>
  </si>
  <si>
    <t>B14DCMR021</t>
  </si>
  <si>
    <t>Từ Quang</t>
  </si>
  <si>
    <t>Vinh</t>
  </si>
  <si>
    <t>17/07/1996</t>
  </si>
  <si>
    <t>D14CQMR01-B</t>
  </si>
  <si>
    <t>B14DCQT087</t>
  </si>
  <si>
    <t>Trần Lan</t>
  </si>
  <si>
    <t>Vy</t>
  </si>
  <si>
    <t>05/08/1996</t>
  </si>
  <si>
    <t>D14QTDN1</t>
  </si>
  <si>
    <t>B15DCKT160</t>
  </si>
  <si>
    <t>Vũ Thị Thanh</t>
  </si>
  <si>
    <t>Thảo</t>
  </si>
  <si>
    <t>01/07/1997</t>
  </si>
  <si>
    <t>D15CQKT04-B</t>
  </si>
  <si>
    <t>B15DCKT206</t>
  </si>
  <si>
    <t>Lê Thị Hồng</t>
  </si>
  <si>
    <t>Vân</t>
  </si>
  <si>
    <t>19/10/1997</t>
  </si>
  <si>
    <t>B15DCKT017</t>
  </si>
  <si>
    <t>Ngô Đình</t>
  </si>
  <si>
    <t>Chinh</t>
  </si>
  <si>
    <t>06/03/1995</t>
  </si>
  <si>
    <t>D15CQKT01-B</t>
  </si>
  <si>
    <t>B15DCKT076</t>
  </si>
  <si>
    <t>Nguyễn Khánh</t>
  </si>
  <si>
    <t>Huyền</t>
  </si>
  <si>
    <t>13/09/1997</t>
  </si>
  <si>
    <t>B15DCKT112</t>
  </si>
  <si>
    <t>Vũ Huyền</t>
  </si>
  <si>
    <t>My</t>
  </si>
  <si>
    <t>24/04/1997</t>
  </si>
  <si>
    <t>B15DCKT030</t>
  </si>
  <si>
    <t>Hoàng Minh</t>
  </si>
  <si>
    <t>Dương</t>
  </si>
  <si>
    <t>24/11/1997</t>
  </si>
  <si>
    <t>B15DCKT026</t>
  </si>
  <si>
    <t>Nguyễn Việt</t>
  </si>
  <si>
    <t>Đức</t>
  </si>
  <si>
    <t>B15CCKT030</t>
  </si>
  <si>
    <t>Nguyễn Hữu Hoàng</t>
  </si>
  <si>
    <t>Minh</t>
  </si>
  <si>
    <t>10/10/1997</t>
  </si>
  <si>
    <t>C15CQKT01-B</t>
  </si>
  <si>
    <t xml:space="preserve">BẢNG ĐIỂM HỌC PHẦN </t>
  </si>
  <si>
    <t>V</t>
  </si>
  <si>
    <t>Vắng</t>
  </si>
  <si>
    <t>Hà Nội, ngày  16  tháng   8  năm 2019</t>
  </si>
  <si>
    <t xml:space="preserve">         Định giá doanh nghiệp</t>
  </si>
  <si>
    <t>Nhóm:  FIA1404-01</t>
  </si>
  <si>
    <t>Hà Nội, ngày 19  tháng 8  năm 2019</t>
  </si>
  <si>
    <t>Hà Nội, ngày 19  tháng 8 năm 2019</t>
  </si>
  <si>
    <t>Hà Nội, ngày 19 tháng  8 năm 2019</t>
  </si>
  <si>
    <t xml:space="preserve">     Nhóm: FIA1407</t>
  </si>
  <si>
    <t>Hà Nội, ngày 19 tháng  8  năm 2019</t>
  </si>
  <si>
    <t>Hà Nội, ngày 20  tháng 8  năm 2019</t>
  </si>
  <si>
    <t>Hà Nội, ngày  20  tháng 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</si>
</sst>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8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12" xfId="1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1" fillId="0" borderId="14" xfId="4" quotePrefix="1" applyNumberFormat="1" applyFont="1" applyBorder="1" applyAlignment="1" applyProtection="1">
      <alignment horizontal="center" vertical="center"/>
      <protection locked="0"/>
    </xf>
    <xf numFmtId="0" fontId="1" fillId="0" borderId="14" xfId="4" quotePrefix="1" applyFont="1" applyBorder="1" applyAlignment="1" applyProtection="1">
      <alignment horizontal="center" vertical="center"/>
      <protection locked="0"/>
    </xf>
    <xf numFmtId="165" fontId="1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3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 vertical="center"/>
      <protection hidden="1"/>
    </xf>
    <xf numFmtId="1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14" fontId="1" fillId="0" borderId="15" xfId="0" applyNumberFormat="1" applyFont="1" applyFill="1" applyBorder="1" applyAlignment="1">
      <alignment horizontal="center" vertical="center"/>
    </xf>
    <xf numFmtId="164" fontId="1" fillId="0" borderId="17" xfId="4" quotePrefix="1" applyNumberFormat="1" applyFont="1" applyBorder="1" applyAlignment="1" applyProtection="1">
      <alignment horizontal="center" vertical="center"/>
      <protection locked="0"/>
    </xf>
    <xf numFmtId="0" fontId="1" fillId="0" borderId="17" xfId="4" quotePrefix="1" applyFont="1" applyBorder="1" applyAlignment="1" applyProtection="1">
      <alignment horizontal="center" vertical="center"/>
      <protection locked="0"/>
    </xf>
    <xf numFmtId="165" fontId="1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23" fillId="0" borderId="15" xfId="0" applyNumberFormat="1" applyFont="1" applyFill="1" applyBorder="1" applyAlignment="1" applyProtection="1">
      <alignment horizontal="center" vertical="center"/>
      <protection hidden="1"/>
    </xf>
    <xf numFmtId="165" fontId="1" fillId="0" borderId="15" xfId="0" quotePrefix="1" applyNumberFormat="1" applyFont="1" applyFill="1" applyBorder="1" applyAlignment="1" applyProtection="1">
      <alignment horizontal="center" vertical="center"/>
      <protection hidden="1"/>
    </xf>
    <xf numFmtId="1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1" fillId="0" borderId="17" xfId="4" applyFont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4" fontId="5" fillId="0" borderId="12" xfId="0" applyNumberFormat="1" applyFont="1" applyFill="1" applyBorder="1" applyAlignment="1">
      <alignment horizontal="center" vertical="center"/>
    </xf>
    <xf numFmtId="164" fontId="5" fillId="0" borderId="14" xfId="4" quotePrefix="1" applyNumberFormat="1" applyFont="1" applyBorder="1" applyAlignment="1" applyProtection="1">
      <alignment horizontal="center" vertical="center"/>
      <protection locked="0"/>
    </xf>
    <xf numFmtId="0" fontId="5" fillId="0" borderId="14" xfId="4" quotePrefix="1" applyFont="1" applyBorder="1" applyAlignment="1" applyProtection="1">
      <alignment horizontal="center" vertical="center"/>
      <protection locked="0"/>
    </xf>
    <xf numFmtId="165" fontId="5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4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/>
      <protection hidden="1"/>
    </xf>
    <xf numFmtId="0" fontId="5" fillId="0" borderId="15" xfId="0" applyFont="1" applyFill="1" applyBorder="1" applyAlignment="1" applyProtection="1">
      <alignment horizontal="center" vertical="center"/>
      <protection hidden="1"/>
    </xf>
    <xf numFmtId="1" fontId="5" fillId="0" borderId="12" xfId="0" applyNumberFormat="1" applyFont="1" applyFill="1" applyBorder="1" applyAlignment="1" applyProtection="1">
      <alignment horizontal="center"/>
      <protection hidden="1"/>
    </xf>
    <xf numFmtId="0" fontId="5" fillId="0" borderId="15" xfId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164" fontId="5" fillId="0" borderId="17" xfId="4" quotePrefix="1" applyNumberFormat="1" applyFont="1" applyBorder="1" applyAlignment="1" applyProtection="1">
      <alignment horizontal="center" vertical="center"/>
      <protection locked="0"/>
    </xf>
    <xf numFmtId="0" fontId="5" fillId="0" borderId="17" xfId="4" quotePrefix="1" applyFont="1" applyBorder="1" applyAlignment="1" applyProtection="1">
      <alignment horizontal="center" vertical="center"/>
      <protection locked="0"/>
    </xf>
    <xf numFmtId="165" fontId="5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24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165" fontId="5" fillId="0" borderId="15" xfId="0" quotePrefix="1" applyNumberFormat="1" applyFont="1" applyFill="1" applyBorder="1" applyAlignment="1" applyProtection="1">
      <alignment horizontal="center"/>
      <protection hidden="1"/>
    </xf>
    <xf numFmtId="1" fontId="5" fillId="0" borderId="15" xfId="0" applyNumberFormat="1" applyFont="1" applyFill="1" applyBorder="1" applyAlignment="1" applyProtection="1">
      <alignment horizontal="center"/>
      <protection hidden="1"/>
    </xf>
    <xf numFmtId="1" fontId="5" fillId="0" borderId="12" xfId="0" applyNumberFormat="1" applyFont="1" applyFill="1" applyBorder="1" applyAlignment="1" applyProtection="1">
      <alignment horizontal="center" vertical="center"/>
      <protection hidden="1"/>
    </xf>
    <xf numFmtId="1" fontId="5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17" xfId="4" applyFont="1" applyBorder="1" applyAlignment="1" applyProtection="1">
      <alignment horizontal="center" vertical="center"/>
      <protection locked="0"/>
    </xf>
    <xf numFmtId="165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25" fillId="0" borderId="0" xfId="6" applyFont="1" applyFill="1" applyBorder="1" applyAlignment="1" applyProtection="1">
      <alignment vertic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2" fillId="0" borderId="0" xfId="6" applyFont="1" applyFill="1" applyBorder="1" applyAlignment="1" applyProtection="1">
      <alignment horizontal="left" vertical="center"/>
      <protection locked="0"/>
    </xf>
    <xf numFmtId="0" fontId="22" fillId="0" borderId="0" xfId="6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5" fillId="0" borderId="0" xfId="6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7"/>
  <sheetViews>
    <sheetView workbookViewId="0">
      <pane ySplit="2" topLeftCell="A3" activePane="bottomLeft" state="frozen"/>
      <selection activeCell="A6" sqref="A6:XFD6"/>
      <selection pane="bottomLeft" activeCell="P29" sqref="J29:T30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2.5" style="1" customWidth="1"/>
    <col min="5" max="5" width="6.09765625" style="1" customWidth="1"/>
    <col min="6" max="6" width="9.3984375" style="1" hidden="1" customWidth="1"/>
    <col min="7" max="7" width="12.79687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7" width="6.5" style="1" customWidth="1"/>
    <col min="18" max="18" width="11.8984375" style="1" customWidth="1"/>
    <col min="19" max="19" width="18.0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49" t="s">
        <v>1</v>
      </c>
      <c r="C2" s="149"/>
      <c r="D2" s="149"/>
      <c r="E2" s="149"/>
      <c r="F2" s="149"/>
      <c r="G2" s="149"/>
      <c r="H2" s="150" t="s">
        <v>77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103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104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96</v>
      </c>
      <c r="H4" s="156"/>
      <c r="I4" s="156"/>
      <c r="J4" s="156"/>
      <c r="K4" s="156"/>
      <c r="L4" s="156"/>
      <c r="M4" s="156"/>
      <c r="N4" s="156"/>
      <c r="O4" s="156" t="s">
        <v>71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Kế toán tài chính 3</v>
      </c>
      <c r="Y7" s="68" t="str">
        <f>+O3</f>
        <v>Nhóm: FIA1414</v>
      </c>
      <c r="Z7" s="69">
        <f>+$AI$7+$AK$7+$AG$7</f>
        <v>1</v>
      </c>
      <c r="AA7" s="63">
        <f>COUNTIF($S$8:$S$69,"Khiển trách")</f>
        <v>0</v>
      </c>
      <c r="AB7" s="63">
        <f>COUNTIF($S$8:$S$69,"Cảnh cáo")</f>
        <v>0</v>
      </c>
      <c r="AC7" s="63">
        <f>COUNTIF($S$8:$S$69,"Đình chỉ thi")</f>
        <v>0</v>
      </c>
      <c r="AD7" s="70">
        <f>+($AA$7+$AB$7+$AC$7)/$Z$7*100%</f>
        <v>0</v>
      </c>
      <c r="AE7" s="63">
        <f>SUM(COUNTIF($S$8:$S$67,"Vắng"),COUNTIF($S$8:$S$67,"Vắng có phép"))</f>
        <v>0</v>
      </c>
      <c r="AF7" s="71">
        <f>+$AE$7/$Z$7</f>
        <v>0</v>
      </c>
      <c r="AG7" s="72">
        <f>COUNTIF($W$8:$W$67,"Thi lại")</f>
        <v>0</v>
      </c>
      <c r="AH7" s="71">
        <f>+$AG$7/$Z$7</f>
        <v>0</v>
      </c>
      <c r="AI7" s="72">
        <f>COUNTIF($W$8:$W$68,"Học lại")</f>
        <v>0</v>
      </c>
      <c r="AJ7" s="71">
        <f>+$AI$7/$Z$7</f>
        <v>0</v>
      </c>
      <c r="AK7" s="63">
        <f>COUNTIF($W$9:$W$68,"Đạt")</f>
        <v>1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20</v>
      </c>
      <c r="I8" s="9">
        <v>10</v>
      </c>
      <c r="J8" s="82"/>
      <c r="K8" s="9"/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0" customHeight="1">
      <c r="B9" s="13">
        <v>1</v>
      </c>
      <c r="C9" s="112" t="s">
        <v>113</v>
      </c>
      <c r="D9" s="113" t="s">
        <v>114</v>
      </c>
      <c r="E9" s="114" t="s">
        <v>115</v>
      </c>
      <c r="F9" s="115" t="s">
        <v>116</v>
      </c>
      <c r="G9" s="112" t="s">
        <v>108</v>
      </c>
      <c r="H9" s="116">
        <v>8</v>
      </c>
      <c r="I9" s="116">
        <v>8</v>
      </c>
      <c r="J9" s="116" t="s">
        <v>28</v>
      </c>
      <c r="K9" s="116" t="s">
        <v>28</v>
      </c>
      <c r="L9" s="117"/>
      <c r="M9" s="117"/>
      <c r="N9" s="117"/>
      <c r="O9" s="118">
        <v>5</v>
      </c>
      <c r="P9" s="119">
        <f>ROUND(SUMPRODUCT(H9:O9,$H$8:$O$8)/100,1)</f>
        <v>5.9</v>
      </c>
      <c r="Q9" s="120" t="str">
        <f t="shared" ref="Q9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C</v>
      </c>
      <c r="R9" s="120" t="str">
        <f t="shared" ref="R9" si="1">IF($P9&lt;4,"Kém",IF(AND($P9&gt;=4,$P9&lt;=5.4),"Trung bình yếu",IF(AND($P9&gt;=5.5,$P9&lt;=6.9),"Trung bình",IF(AND($P9&gt;=7,$P9&lt;=8.4),"Khá",IF(AND($P9&gt;=8.5,$P9&lt;=10),"Giỏi","")))))</f>
        <v>Trung bình</v>
      </c>
      <c r="S9" s="121" t="str">
        <f>+IF(OR($H9=0,$I9=0,$J9=0,$K9=0),"Không đủ ĐKDT",IF(AND(O9=0,P9&gt;=4),"Không đạt",""))</f>
        <v/>
      </c>
      <c r="T9" s="85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9" customHeight="1">
      <c r="A10" s="2"/>
      <c r="B10" s="38"/>
      <c r="C10" s="39"/>
      <c r="D10" s="39"/>
      <c r="E10" s="40"/>
      <c r="F10" s="40"/>
      <c r="G10" s="40"/>
      <c r="H10" s="41"/>
      <c r="I10" s="42"/>
      <c r="J10" s="42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3"/>
    </row>
    <row r="11" spans="1:38" ht="16.8" hidden="1">
      <c r="A11" s="2"/>
      <c r="B11" s="166" t="s">
        <v>29</v>
      </c>
      <c r="C11" s="166"/>
      <c r="D11" s="39"/>
      <c r="E11" s="40"/>
      <c r="F11" s="40"/>
      <c r="G11" s="40"/>
      <c r="H11" s="41"/>
      <c r="I11" s="42"/>
      <c r="J11" s="42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3"/>
    </row>
    <row r="12" spans="1:38" ht="16.5" hidden="1" customHeight="1">
      <c r="A12" s="2"/>
      <c r="B12" s="44" t="s">
        <v>30</v>
      </c>
      <c r="C12" s="44"/>
      <c r="D12" s="45">
        <f>+$Z$7</f>
        <v>1</v>
      </c>
      <c r="E12" s="46" t="s">
        <v>31</v>
      </c>
      <c r="F12" s="161" t="s">
        <v>32</v>
      </c>
      <c r="G12" s="161"/>
      <c r="H12" s="161"/>
      <c r="I12" s="161"/>
      <c r="J12" s="161"/>
      <c r="K12" s="161"/>
      <c r="L12" s="161"/>
      <c r="M12" s="161"/>
      <c r="N12" s="161"/>
      <c r="O12" s="47">
        <f>$Z$7 -COUNTIF($S$8:$S$199,"Vắng") -COUNTIF($S$8:$S$199,"Vắng có phép") - COUNTIF($S$8:$S$199,"Đình chỉ thi") - COUNTIF($S$8:$S$199,"Không đủ ĐKDT")</f>
        <v>1</v>
      </c>
      <c r="P12" s="47"/>
      <c r="Q12" s="47"/>
      <c r="R12" s="48"/>
      <c r="S12" s="49" t="s">
        <v>31</v>
      </c>
      <c r="T12" s="48"/>
      <c r="U12" s="3"/>
    </row>
    <row r="13" spans="1:38" ht="16.5" hidden="1" customHeight="1">
      <c r="A13" s="2"/>
      <c r="B13" s="44" t="s">
        <v>33</v>
      </c>
      <c r="C13" s="44"/>
      <c r="D13" s="45">
        <f>+$AK$7</f>
        <v>1</v>
      </c>
      <c r="E13" s="46" t="s">
        <v>31</v>
      </c>
      <c r="F13" s="161" t="s">
        <v>34</v>
      </c>
      <c r="G13" s="161"/>
      <c r="H13" s="161"/>
      <c r="I13" s="161"/>
      <c r="J13" s="161"/>
      <c r="K13" s="161"/>
      <c r="L13" s="161"/>
      <c r="M13" s="161"/>
      <c r="N13" s="161"/>
      <c r="O13" s="50">
        <f>COUNTIF($S$8:$S$75,"Vắng")</f>
        <v>0</v>
      </c>
      <c r="P13" s="50"/>
      <c r="Q13" s="50"/>
      <c r="R13" s="51"/>
      <c r="S13" s="49" t="s">
        <v>31</v>
      </c>
      <c r="T13" s="51"/>
      <c r="U13" s="3"/>
    </row>
    <row r="14" spans="1:38" ht="16.5" hidden="1" customHeight="1">
      <c r="A14" s="2"/>
      <c r="B14" s="44" t="s">
        <v>46</v>
      </c>
      <c r="C14" s="44"/>
      <c r="D14" s="60">
        <f>COUNTIF(W9:W9,"Học lại")</f>
        <v>0</v>
      </c>
      <c r="E14" s="46" t="s">
        <v>31</v>
      </c>
      <c r="F14" s="161" t="s">
        <v>47</v>
      </c>
      <c r="G14" s="161"/>
      <c r="H14" s="161"/>
      <c r="I14" s="161"/>
      <c r="J14" s="161"/>
      <c r="K14" s="161"/>
      <c r="L14" s="161"/>
      <c r="M14" s="161"/>
      <c r="N14" s="161"/>
      <c r="O14" s="47">
        <f>COUNTIF($S$8:$S$75,"Vắng có phép")</f>
        <v>0</v>
      </c>
      <c r="P14" s="47"/>
      <c r="Q14" s="47"/>
      <c r="R14" s="48"/>
      <c r="S14" s="49" t="s">
        <v>31</v>
      </c>
      <c r="T14" s="48"/>
      <c r="U14" s="3"/>
    </row>
    <row r="15" spans="1:38" ht="3" hidden="1" customHeight="1">
      <c r="A15" s="2"/>
      <c r="B15" s="38"/>
      <c r="C15" s="39"/>
      <c r="D15" s="39"/>
      <c r="E15" s="40"/>
      <c r="F15" s="40"/>
      <c r="G15" s="40"/>
      <c r="H15" s="41"/>
      <c r="I15" s="42"/>
      <c r="J15" s="4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3"/>
    </row>
    <row r="16" spans="1:38" hidden="1">
      <c r="B16" s="78" t="s">
        <v>48</v>
      </c>
      <c r="C16" s="78"/>
      <c r="D16" s="79">
        <f>COUNTIF(W9:W9,"Thi lại")</f>
        <v>0</v>
      </c>
      <c r="E16" s="80" t="s">
        <v>31</v>
      </c>
      <c r="F16" s="3"/>
      <c r="G16" s="3"/>
      <c r="H16" s="3"/>
      <c r="I16" s="3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3"/>
    </row>
    <row r="17" spans="1:38" ht="24.75" customHeight="1">
      <c r="B17" s="78"/>
      <c r="C17" s="78"/>
      <c r="D17" s="79"/>
      <c r="E17" s="80"/>
      <c r="F17" s="3"/>
      <c r="G17" s="3"/>
      <c r="H17" s="3"/>
      <c r="I17" s="3"/>
      <c r="J17" s="175" t="s">
        <v>171</v>
      </c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3"/>
    </row>
    <row r="18" spans="1:38" ht="33" customHeight="1">
      <c r="A18" s="52"/>
      <c r="B18" s="173"/>
      <c r="C18" s="173"/>
      <c r="D18" s="173"/>
      <c r="E18" s="173"/>
      <c r="F18" s="173"/>
      <c r="G18" s="173"/>
      <c r="H18" s="173"/>
      <c r="I18" s="53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3"/>
    </row>
    <row r="19" spans="1:38" ht="4.5" customHeight="1">
      <c r="A19" s="2"/>
      <c r="B19" s="38"/>
      <c r="C19" s="54"/>
      <c r="D19" s="54"/>
      <c r="E19" s="55"/>
      <c r="F19" s="55"/>
      <c r="G19" s="55"/>
      <c r="H19" s="56"/>
      <c r="I19" s="57"/>
      <c r="J19" s="57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38" s="2" customFormat="1">
      <c r="B20" s="173"/>
      <c r="C20" s="173"/>
      <c r="D20" s="174"/>
      <c r="E20" s="174"/>
      <c r="F20" s="174"/>
      <c r="G20" s="174"/>
      <c r="H20" s="174"/>
      <c r="I20" s="57"/>
      <c r="J20" s="57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3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s="2" customForma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 ht="9.7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3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18.75" customHeight="1">
      <c r="A26" s="1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18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25.5" customHeight="1">
      <c r="A30" s="1"/>
      <c r="B30" s="173"/>
      <c r="C30" s="173"/>
      <c r="D30" s="173"/>
      <c r="E30" s="173"/>
      <c r="F30" s="173"/>
      <c r="G30" s="173"/>
      <c r="H30" s="173"/>
      <c r="I30" s="53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8"/>
      <c r="C31" s="54"/>
      <c r="D31" s="54"/>
      <c r="E31" s="55"/>
      <c r="F31" s="55"/>
      <c r="G31" s="55"/>
      <c r="H31" s="56"/>
      <c r="I31" s="57"/>
      <c r="J31" s="57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5" customHeight="1">
      <c r="A32" s="1"/>
      <c r="B32" s="173"/>
      <c r="C32" s="173"/>
      <c r="D32" s="174"/>
      <c r="E32" s="174"/>
      <c r="F32" s="174"/>
      <c r="G32" s="174"/>
      <c r="H32" s="174"/>
      <c r="I32" s="57"/>
      <c r="J32" s="57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36.75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6" customHeight="1">
      <c r="A39" s="1"/>
      <c r="B39" s="181" t="s">
        <v>38</v>
      </c>
      <c r="C39" s="181"/>
      <c r="D39" s="181"/>
      <c r="E39" s="181"/>
      <c r="F39" s="181"/>
      <c r="G39" s="181"/>
      <c r="H39" s="181"/>
      <c r="I39" s="139"/>
      <c r="J39" s="182" t="s">
        <v>49</v>
      </c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140"/>
      <c r="C40" s="141"/>
      <c r="D40" s="141"/>
      <c r="E40" s="142"/>
      <c r="F40" s="142"/>
      <c r="G40" s="142"/>
      <c r="H40" s="143"/>
      <c r="I40" s="144"/>
      <c r="J40" s="144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181" t="s">
        <v>36</v>
      </c>
      <c r="C41" s="181"/>
      <c r="D41" s="184" t="s">
        <v>37</v>
      </c>
      <c r="E41" s="184"/>
      <c r="F41" s="184"/>
      <c r="G41" s="184"/>
      <c r="H41" s="184"/>
      <c r="I41" s="144"/>
      <c r="J41" s="144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</row>
    <row r="44" spans="1:38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179"/>
      <c r="C46" s="179"/>
      <c r="D46" s="179"/>
      <c r="E46" s="179"/>
      <c r="F46" s="179"/>
      <c r="G46" s="179"/>
      <c r="H46" s="179"/>
      <c r="I46" s="179"/>
      <c r="J46" s="179" t="s">
        <v>50</v>
      </c>
      <c r="K46" s="179"/>
      <c r="L46" s="179"/>
      <c r="M46" s="179"/>
      <c r="N46" s="179"/>
      <c r="O46" s="179"/>
      <c r="P46" s="179"/>
      <c r="Q46" s="179"/>
      <c r="R46" s="179"/>
      <c r="S46" s="179"/>
      <c r="T46" s="179"/>
    </row>
    <row r="47" spans="1:38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</sheetData>
  <sheetProtection formatCells="0" formatColumns="0" formatRows="0" insertColumns="0" insertRows="0" insertHyperlinks="0" deleteColumns="0" deleteRows="0" sort="0" autoFilter="0" pivotTables="0"/>
  <autoFilter ref="A7:AL9">
    <filterColumn colId="3" showButton="0"/>
  </autoFilter>
  <mergeCells count="64">
    <mergeCell ref="B46:C46"/>
    <mergeCell ref="D46:I46"/>
    <mergeCell ref="J46:T46"/>
    <mergeCell ref="B37:C37"/>
    <mergeCell ref="D37:I37"/>
    <mergeCell ref="J37:T37"/>
    <mergeCell ref="B39:H39"/>
    <mergeCell ref="J39:T39"/>
    <mergeCell ref="B41:C41"/>
    <mergeCell ref="D41:H41"/>
    <mergeCell ref="C6:C7"/>
    <mergeCell ref="D6:E7"/>
    <mergeCell ref="B32:C32"/>
    <mergeCell ref="D32:H32"/>
    <mergeCell ref="F14:N14"/>
    <mergeCell ref="J16:T16"/>
    <mergeCell ref="J17:T17"/>
    <mergeCell ref="B18:H18"/>
    <mergeCell ref="J18:T18"/>
    <mergeCell ref="B20:C20"/>
    <mergeCell ref="D20:H20"/>
    <mergeCell ref="B26:C26"/>
    <mergeCell ref="D26:I26"/>
    <mergeCell ref="J26:T26"/>
    <mergeCell ref="B30:H30"/>
    <mergeCell ref="J30:T30"/>
    <mergeCell ref="F13:N13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1:C11"/>
    <mergeCell ref="F12:N12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9">
    <cfRule type="cellIs" dxfId="9" priority="18" operator="greaterThan">
      <formula>10</formula>
    </cfRule>
  </conditionalFormatting>
  <conditionalFormatting sqref="O9">
    <cfRule type="cellIs" dxfId="8" priority="12" operator="greaterThan">
      <formula>10</formula>
    </cfRule>
    <cfRule type="cellIs" dxfId="7" priority="13" operator="greaterThan">
      <formula>10</formula>
    </cfRule>
    <cfRule type="cellIs" dxfId="6" priority="14" operator="greaterThan">
      <formula>10</formula>
    </cfRule>
    <cfRule type="cellIs" dxfId="5" priority="15" operator="greaterThan">
      <formula>10</formula>
    </cfRule>
    <cfRule type="cellIs" dxfId="4" priority="16" operator="greaterThan">
      <formula>10</formula>
    </cfRule>
    <cfRule type="cellIs" dxfId="3" priority="17" operator="greaterThan">
      <formula>10</formula>
    </cfRule>
  </conditionalFormatting>
  <conditionalFormatting sqref="H9:K9">
    <cfRule type="cellIs" dxfId="2" priority="10" operator="greaterThan">
      <formula>10</formula>
    </cfRule>
  </conditionalFormatting>
  <conditionalFormatting sqref="C1:C1048576">
    <cfRule type="duplicateValues" dxfId="1" priority="7"/>
  </conditionalFormatting>
  <conditionalFormatting sqref="C17:C26">
    <cfRule type="duplicateValues" dxfId="0" priority="5"/>
  </conditionalFormatting>
  <dataValidations count="1">
    <dataValidation allowBlank="1" showInputMessage="1" showErrorMessage="1" errorTitle="Không xóa dữ liệu" error="Không xóa dữ liệu" prompt="Không xóa dữ liệu" sqref="W9 X2:AL7 D14"/>
  </dataValidations>
  <pageMargins left="0.35433070866141736" right="3.937007874015748E-2" top="1.0236220472440944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L45"/>
  <sheetViews>
    <sheetView tabSelected="1" workbookViewId="0">
      <pane ySplit="2" topLeftCell="A3" activePane="bottomLeft" state="frozen"/>
      <selection activeCell="A6" sqref="A6:XFD6"/>
      <selection pane="bottomLeft" activeCell="E34" sqref="E34"/>
    </sheetView>
  </sheetViews>
  <sheetFormatPr defaultColWidth="9" defaultRowHeight="15.6"/>
  <cols>
    <col min="1" max="1" width="1.5" style="1" customWidth="1"/>
    <col min="2" max="2" width="4" style="1" customWidth="1"/>
    <col min="3" max="3" width="12" style="1" customWidth="1"/>
    <col min="4" max="4" width="12.19921875" style="1" customWidth="1"/>
    <col min="5" max="5" width="8.19921875" style="1" customWidth="1"/>
    <col min="6" max="6" width="9.3984375" style="1" hidden="1" customWidth="1"/>
    <col min="7" max="7" width="12.09765625" style="1" customWidth="1"/>
    <col min="8" max="8" width="5.19921875" style="1" customWidth="1"/>
    <col min="9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49" t="s">
        <v>1</v>
      </c>
      <c r="C2" s="149"/>
      <c r="D2" s="149"/>
      <c r="E2" s="149"/>
      <c r="F2" s="149"/>
      <c r="G2" s="149"/>
      <c r="H2" s="150" t="s">
        <v>77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70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72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51</v>
      </c>
      <c r="H4" s="156"/>
      <c r="I4" s="156"/>
      <c r="J4" s="156"/>
      <c r="K4" s="156"/>
      <c r="L4" s="156"/>
      <c r="M4" s="156"/>
      <c r="N4" s="156"/>
      <c r="O4" s="156" t="s">
        <v>71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Kinh doanh chứng khoán</v>
      </c>
      <c r="Y7" s="68" t="str">
        <f>+O3</f>
        <v>Nhóm: FIA1318</v>
      </c>
      <c r="Z7" s="69">
        <f>+$AI$7+$AK$7+$AG$7</f>
        <v>1</v>
      </c>
      <c r="AA7" s="63">
        <f>COUNTIF($S$8:$S$68,"Khiển trách")</f>
        <v>0</v>
      </c>
      <c r="AB7" s="63">
        <f>COUNTIF($S$8:$S$68,"Cảnh cáo")</f>
        <v>0</v>
      </c>
      <c r="AC7" s="63">
        <f>COUNTIF($S$8:$S$68,"Đình chỉ thi")</f>
        <v>0</v>
      </c>
      <c r="AD7" s="70">
        <f>+($AA$7+$AB$7+$AC$7)/$Z$7*100%</f>
        <v>0</v>
      </c>
      <c r="AE7" s="63">
        <f>SUM(COUNTIF($S$8:$S$66,"Vắng"),COUNTIF($S$8:$S$66,"Vắng có phép"))</f>
        <v>0</v>
      </c>
      <c r="AF7" s="71">
        <f>+$AE$7/$Z$7</f>
        <v>0</v>
      </c>
      <c r="AG7" s="72">
        <f>COUNTIF($W$8:$W$66,"Thi lại")</f>
        <v>0</v>
      </c>
      <c r="AH7" s="71">
        <f>+$AG$7/$Z$7</f>
        <v>0</v>
      </c>
      <c r="AI7" s="72">
        <f>COUNTIF($W$8:$W$67,"Học lại")</f>
        <v>0</v>
      </c>
      <c r="AJ7" s="71">
        <f>+$AI$7/$Z$7</f>
        <v>0</v>
      </c>
      <c r="AK7" s="63">
        <f>COUNTIF($W$9:$W$67,"Đạt")</f>
        <v>1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20</v>
      </c>
      <c r="L8" s="10"/>
      <c r="M8" s="11"/>
      <c r="N8" s="11"/>
      <c r="O8" s="59">
        <f>100-(H8+I8+J8+K8)</f>
        <v>60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3" customHeight="1">
      <c r="B9" s="13">
        <v>1</v>
      </c>
      <c r="C9" s="112" t="s">
        <v>65</v>
      </c>
      <c r="D9" s="113" t="s">
        <v>66</v>
      </c>
      <c r="E9" s="114" t="s">
        <v>67</v>
      </c>
      <c r="F9" s="115" t="s">
        <v>68</v>
      </c>
      <c r="G9" s="112" t="s">
        <v>69</v>
      </c>
      <c r="H9" s="116">
        <v>10</v>
      </c>
      <c r="I9" s="116">
        <v>9</v>
      </c>
      <c r="J9" s="116" t="s">
        <v>28</v>
      </c>
      <c r="K9" s="116">
        <v>7</v>
      </c>
      <c r="L9" s="117"/>
      <c r="M9" s="117"/>
      <c r="N9" s="117"/>
      <c r="O9" s="118">
        <v>6.5</v>
      </c>
      <c r="P9" s="119">
        <f>ROUND(SUMPRODUCT(H9:O9,$H$8:$O$8)/100,1)</f>
        <v>7.2</v>
      </c>
      <c r="Q9" s="22" t="str">
        <f t="shared" ref="Q9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</v>
      </c>
      <c r="R9" s="22" t="str">
        <f t="shared" ref="R9" si="1">IF($P9&lt;4,"Kém",IF(AND($P9&gt;=4,$P9&lt;=5.4),"Trung bình yếu",IF(AND($P9&gt;=5.5,$P9&lt;=6.9),"Trung bình",IF(AND($P9&gt;=7,$P9&lt;=8.4),"Khá",IF(AND($P9&gt;=8.5,$P9&lt;=10),"Giỏi","")))))</f>
        <v>Khá</v>
      </c>
      <c r="S9" s="35" t="str">
        <f>+IF(OR($H9=0,$I9=0,$J9=0,$K9=0),"Không đủ ĐKDT",IF(AND(O9=0,P9&gt;=4),"Không đạt",""))</f>
        <v/>
      </c>
      <c r="T9" s="85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16.8" hidden="1">
      <c r="A10" s="2"/>
      <c r="B10" s="166" t="s">
        <v>29</v>
      </c>
      <c r="C10" s="166"/>
      <c r="D10" s="39"/>
      <c r="E10" s="40"/>
      <c r="F10" s="40"/>
      <c r="G10" s="40"/>
      <c r="H10" s="41"/>
      <c r="I10" s="42"/>
      <c r="J10" s="42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3"/>
    </row>
    <row r="11" spans="1:38" ht="16.5" hidden="1" customHeight="1">
      <c r="A11" s="2"/>
      <c r="B11" s="44" t="s">
        <v>30</v>
      </c>
      <c r="C11" s="44"/>
      <c r="D11" s="45">
        <f>+$Z$7</f>
        <v>1</v>
      </c>
      <c r="E11" s="46" t="s">
        <v>31</v>
      </c>
      <c r="F11" s="161" t="s">
        <v>32</v>
      </c>
      <c r="G11" s="161"/>
      <c r="H11" s="161"/>
      <c r="I11" s="161"/>
      <c r="J11" s="161"/>
      <c r="K11" s="161"/>
      <c r="L11" s="161"/>
      <c r="M11" s="161"/>
      <c r="N11" s="161"/>
      <c r="O11" s="47">
        <f>$Z$7 -COUNTIF($S$8:$S$198,"Vắng") -COUNTIF($S$8:$S$198,"Vắng có phép") - COUNTIF($S$8:$S$198,"Đình chỉ thi") - COUNTIF($S$8:$S$198,"Không đủ ĐKDT")</f>
        <v>1</v>
      </c>
      <c r="P11" s="47"/>
      <c r="Q11" s="47"/>
      <c r="R11" s="48"/>
      <c r="S11" s="49" t="s">
        <v>31</v>
      </c>
      <c r="T11" s="48"/>
      <c r="U11" s="3"/>
    </row>
    <row r="12" spans="1:38" ht="16.5" hidden="1" customHeight="1">
      <c r="A12" s="2"/>
      <c r="B12" s="44" t="s">
        <v>33</v>
      </c>
      <c r="C12" s="44"/>
      <c r="D12" s="45">
        <f>+$AK$7</f>
        <v>1</v>
      </c>
      <c r="E12" s="46" t="s">
        <v>31</v>
      </c>
      <c r="F12" s="161" t="s">
        <v>34</v>
      </c>
      <c r="G12" s="161"/>
      <c r="H12" s="161"/>
      <c r="I12" s="161"/>
      <c r="J12" s="161"/>
      <c r="K12" s="161"/>
      <c r="L12" s="161"/>
      <c r="M12" s="161"/>
      <c r="N12" s="161"/>
      <c r="O12" s="50">
        <f>COUNTIF($S$8:$S$74,"Vắng")</f>
        <v>0</v>
      </c>
      <c r="P12" s="50"/>
      <c r="Q12" s="50"/>
      <c r="R12" s="51"/>
      <c r="S12" s="49" t="s">
        <v>31</v>
      </c>
      <c r="T12" s="51"/>
      <c r="U12" s="3"/>
    </row>
    <row r="13" spans="1:38" ht="16.5" hidden="1" customHeight="1">
      <c r="A13" s="2"/>
      <c r="B13" s="44" t="s">
        <v>46</v>
      </c>
      <c r="C13" s="44"/>
      <c r="D13" s="60">
        <f>COUNTIF(W9:W9,"Học lại")</f>
        <v>0</v>
      </c>
      <c r="E13" s="46" t="s">
        <v>31</v>
      </c>
      <c r="F13" s="161" t="s">
        <v>47</v>
      </c>
      <c r="G13" s="161"/>
      <c r="H13" s="161"/>
      <c r="I13" s="161"/>
      <c r="J13" s="161"/>
      <c r="K13" s="161"/>
      <c r="L13" s="161"/>
      <c r="M13" s="161"/>
      <c r="N13" s="161"/>
      <c r="O13" s="47">
        <f>COUNTIF($S$8:$S$74,"Vắng có phép")</f>
        <v>0</v>
      </c>
      <c r="P13" s="47"/>
      <c r="Q13" s="47"/>
      <c r="R13" s="48"/>
      <c r="S13" s="49" t="s">
        <v>31</v>
      </c>
      <c r="T13" s="48"/>
      <c r="U13" s="3"/>
    </row>
    <row r="14" spans="1:38" ht="3" hidden="1" customHeight="1">
      <c r="A14" s="2"/>
      <c r="B14" s="38"/>
      <c r="C14" s="39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3"/>
    </row>
    <row r="15" spans="1:38" hidden="1">
      <c r="B15" s="78" t="s">
        <v>48</v>
      </c>
      <c r="C15" s="78"/>
      <c r="D15" s="79">
        <f>COUNTIF(W9:W9,"Thi lại")</f>
        <v>0</v>
      </c>
      <c r="E15" s="80" t="s">
        <v>31</v>
      </c>
      <c r="F15" s="3"/>
      <c r="G15" s="3"/>
      <c r="H15" s="3"/>
      <c r="I15" s="3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3"/>
    </row>
    <row r="16" spans="1:38" ht="24.75" customHeight="1">
      <c r="B16" s="78"/>
      <c r="C16" s="78"/>
      <c r="D16" s="79"/>
      <c r="E16" s="80"/>
      <c r="F16" s="3"/>
      <c r="G16" s="3"/>
      <c r="H16" s="3"/>
      <c r="I16" s="3"/>
      <c r="J16" s="175" t="s">
        <v>172</v>
      </c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3"/>
    </row>
    <row r="17" spans="1:38" ht="33" customHeight="1">
      <c r="A17" s="52"/>
      <c r="B17" s="173"/>
      <c r="C17" s="173"/>
      <c r="D17" s="173"/>
      <c r="E17" s="173"/>
      <c r="F17" s="173"/>
      <c r="G17" s="173"/>
      <c r="H17" s="173"/>
      <c r="I17" s="53"/>
      <c r="J17" s="176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3"/>
    </row>
    <row r="18" spans="1:38" ht="4.5" customHeight="1">
      <c r="A18" s="2"/>
      <c r="B18" s="38"/>
      <c r="C18" s="54"/>
      <c r="D18" s="54"/>
      <c r="E18" s="55"/>
      <c r="F18" s="55"/>
      <c r="G18" s="55"/>
      <c r="H18" s="56"/>
      <c r="I18" s="57"/>
      <c r="J18" s="57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38" s="2" customFormat="1">
      <c r="B19" s="173"/>
      <c r="C19" s="173"/>
      <c r="D19" s="174"/>
      <c r="E19" s="174"/>
      <c r="F19" s="174"/>
      <c r="G19" s="174"/>
      <c r="H19" s="174"/>
      <c r="I19" s="57"/>
      <c r="J19" s="57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3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</row>
    <row r="20" spans="1:38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s="2" customForma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 ht="9.75" customHeigh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 ht="3.7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18.75" customHeight="1">
      <c r="A25" s="1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18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18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25.5" customHeight="1">
      <c r="A29" s="1"/>
      <c r="B29" s="173"/>
      <c r="C29" s="173"/>
      <c r="D29" s="173"/>
      <c r="E29" s="173"/>
      <c r="F29" s="173"/>
      <c r="G29" s="173"/>
      <c r="H29" s="173"/>
      <c r="I29" s="53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8"/>
      <c r="C30" s="54"/>
      <c r="D30" s="54"/>
      <c r="E30" s="55"/>
      <c r="F30" s="55"/>
      <c r="G30" s="55"/>
      <c r="H30" s="56"/>
      <c r="I30" s="57"/>
      <c r="J30" s="57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5" customHeight="1">
      <c r="A31" s="1"/>
      <c r="B31" s="173"/>
      <c r="C31" s="173"/>
      <c r="D31" s="174"/>
      <c r="E31" s="174"/>
      <c r="F31" s="174"/>
      <c r="G31" s="174"/>
      <c r="H31" s="174"/>
      <c r="I31" s="57"/>
      <c r="J31" s="57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36.7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36" customHeight="1">
      <c r="A38" s="1"/>
      <c r="B38" s="173"/>
      <c r="C38" s="173"/>
      <c r="D38" s="173"/>
      <c r="E38" s="173"/>
      <c r="F38" s="173"/>
      <c r="G38" s="173"/>
      <c r="H38" s="173"/>
      <c r="I38" s="53"/>
      <c r="J38" s="176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>
      <c r="A39" s="1"/>
      <c r="B39" s="38"/>
      <c r="C39" s="54"/>
      <c r="D39" s="54"/>
      <c r="E39" s="55"/>
      <c r="F39" s="55"/>
      <c r="G39" s="55"/>
      <c r="H39" s="56"/>
      <c r="I39" s="57"/>
      <c r="J39" s="57"/>
      <c r="K39" s="3"/>
      <c r="L39" s="3"/>
      <c r="M39" s="3"/>
      <c r="N39" s="3"/>
      <c r="O39" s="3"/>
      <c r="P39" s="3"/>
      <c r="Q39" s="3"/>
      <c r="R39" s="3"/>
      <c r="S39" s="3"/>
      <c r="T39" s="3"/>
      <c r="U39" s="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>
      <c r="A40" s="1"/>
      <c r="B40" s="173"/>
      <c r="C40" s="173"/>
      <c r="D40" s="174"/>
      <c r="E40" s="174"/>
      <c r="F40" s="174"/>
      <c r="G40" s="174"/>
      <c r="H40" s="174"/>
      <c r="I40" s="57"/>
      <c r="J40" s="57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5" spans="1:38"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</row>
  </sheetData>
  <sheetProtection formatCells="0" formatColumns="0" formatRows="0" insertColumns="0" insertRows="0" insertHyperlinks="0" deleteColumns="0" deleteRows="0" sort="0" autoFilter="0" pivotTables="0"/>
  <autoFilter ref="A7:AL9">
    <filterColumn colId="3" showButton="0"/>
  </autoFilter>
  <mergeCells count="64">
    <mergeCell ref="B45:C45"/>
    <mergeCell ref="D45:I45"/>
    <mergeCell ref="J45:T45"/>
    <mergeCell ref="B36:C36"/>
    <mergeCell ref="D36:I36"/>
    <mergeCell ref="J36:T36"/>
    <mergeCell ref="B38:H38"/>
    <mergeCell ref="J38:T38"/>
    <mergeCell ref="B40:C40"/>
    <mergeCell ref="D40:H40"/>
    <mergeCell ref="C6:C7"/>
    <mergeCell ref="D6:E7"/>
    <mergeCell ref="B31:C31"/>
    <mergeCell ref="D31:H31"/>
    <mergeCell ref="F13:N13"/>
    <mergeCell ref="J15:T15"/>
    <mergeCell ref="J16:T16"/>
    <mergeCell ref="B17:H17"/>
    <mergeCell ref="J17:T17"/>
    <mergeCell ref="B19:C19"/>
    <mergeCell ref="D19:H19"/>
    <mergeCell ref="B25:C25"/>
    <mergeCell ref="D25:I25"/>
    <mergeCell ref="J25:T25"/>
    <mergeCell ref="B29:H29"/>
    <mergeCell ref="J29:T29"/>
    <mergeCell ref="F12:N12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0:C10"/>
    <mergeCell ref="F11:N11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9">
    <cfRule type="cellIs" dxfId="19" priority="18" operator="greaterThan">
      <formula>10</formula>
    </cfRule>
  </conditionalFormatting>
  <conditionalFormatting sqref="O9">
    <cfRule type="cellIs" dxfId="18" priority="12" operator="greaterThan">
      <formula>10</formula>
    </cfRule>
    <cfRule type="cellIs" dxfId="17" priority="13" operator="greaterThan">
      <formula>10</formula>
    </cfRule>
    <cfRule type="cellIs" dxfId="16" priority="14" operator="greaterThan">
      <formula>10</formula>
    </cfRule>
    <cfRule type="cellIs" dxfId="15" priority="15" operator="greaterThan">
      <formula>10</formula>
    </cfRule>
    <cfRule type="cellIs" dxfId="14" priority="16" operator="greaterThan">
      <formula>10</formula>
    </cfRule>
    <cfRule type="cellIs" dxfId="13" priority="17" operator="greaterThan">
      <formula>10</formula>
    </cfRule>
  </conditionalFormatting>
  <conditionalFormatting sqref="H9:K9">
    <cfRule type="cellIs" dxfId="12" priority="10" operator="greaterThan">
      <formula>10</formula>
    </cfRule>
  </conditionalFormatting>
  <conditionalFormatting sqref="C1:C1048576">
    <cfRule type="duplicateValues" dxfId="11" priority="7"/>
  </conditionalFormatting>
  <conditionalFormatting sqref="C16:C25">
    <cfRule type="duplicateValues" dxfId="10" priority="5"/>
  </conditionalFormatting>
  <dataValidations count="1">
    <dataValidation allowBlank="1" showInputMessage="1" showErrorMessage="1" errorTitle="Không xóa dữ liệu" error="Không xóa dữ liệu" prompt="Không xóa dữ liệu" sqref="X2:AL7 W9 D13"/>
  </dataValidations>
  <pageMargins left="0.15748031496062992" right="3.937007874015748E-2" top="1.2204724409448819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47"/>
  <sheetViews>
    <sheetView workbookViewId="0">
      <pane ySplit="2" topLeftCell="A3" activePane="bottomLeft" state="frozen"/>
      <selection activeCell="A6" sqref="A6:XFD6"/>
      <selection pane="bottomLeft" activeCell="Q5" sqref="Q1:R1048576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" style="1" customWidth="1"/>
    <col min="5" max="5" width="5.69921875" style="1" customWidth="1"/>
    <col min="6" max="6" width="9.3984375" style="1" hidden="1" customWidth="1"/>
    <col min="7" max="7" width="13" style="1" customWidth="1"/>
    <col min="8" max="11" width="5.0976562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85" t="s">
        <v>1</v>
      </c>
      <c r="C2" s="185"/>
      <c r="D2" s="185"/>
      <c r="E2" s="185"/>
      <c r="F2" s="185"/>
      <c r="G2" s="185"/>
      <c r="H2" s="186" t="s">
        <v>77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101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102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3</v>
      </c>
      <c r="G4" s="156" t="s">
        <v>96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Kế toán quản trị 2</v>
      </c>
      <c r="Y7" s="68" t="str">
        <f>+O3</f>
        <v>Nhóm: FIA1441</v>
      </c>
      <c r="Z7" s="69">
        <f>+$AI$7+$AK$7+$AG$7</f>
        <v>2</v>
      </c>
      <c r="AA7" s="63">
        <f>COUNTIF($S$8:$S$70,"Khiển trách")</f>
        <v>0</v>
      </c>
      <c r="AB7" s="63">
        <f>COUNTIF($S$8:$S$70,"Cảnh cáo")</f>
        <v>0</v>
      </c>
      <c r="AC7" s="63">
        <f>COUNTIF($S$8:$S$70,"Đình chỉ thi")</f>
        <v>0</v>
      </c>
      <c r="AD7" s="70">
        <f>+($AA$7+$AB$7+$AC$7)/$Z$7*100%</f>
        <v>0</v>
      </c>
      <c r="AE7" s="63">
        <f>SUM(COUNTIF($S$8:$S$68,"Vắng"),COUNTIF($S$8:$S$68,"Vắng có phép"))</f>
        <v>0</v>
      </c>
      <c r="AF7" s="71">
        <f>+$AE$7/$Z$7</f>
        <v>0</v>
      </c>
      <c r="AG7" s="72">
        <f>COUNTIF($W$8:$W$68,"Thi lại")</f>
        <v>0</v>
      </c>
      <c r="AH7" s="71">
        <f>+$AG$7/$Z$7</f>
        <v>0</v>
      </c>
      <c r="AI7" s="72">
        <f>COUNTIF($W$8:$W$69,"Học lại")</f>
        <v>0</v>
      </c>
      <c r="AJ7" s="71">
        <f>+$AI$7/$Z$7</f>
        <v>0</v>
      </c>
      <c r="AK7" s="63">
        <f>COUNTIF($W$9:$W$69,"Đạt")</f>
        <v>2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10</v>
      </c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0" customHeight="1">
      <c r="B9" s="13">
        <v>1</v>
      </c>
      <c r="C9" s="112" t="s">
        <v>127</v>
      </c>
      <c r="D9" s="113" t="s">
        <v>128</v>
      </c>
      <c r="E9" s="114" t="s">
        <v>129</v>
      </c>
      <c r="F9" s="115" t="s">
        <v>130</v>
      </c>
      <c r="G9" s="112" t="s">
        <v>131</v>
      </c>
      <c r="H9" s="116">
        <v>9</v>
      </c>
      <c r="I9" s="116">
        <v>9</v>
      </c>
      <c r="J9" s="116" t="s">
        <v>28</v>
      </c>
      <c r="K9" s="116">
        <v>9</v>
      </c>
      <c r="L9" s="117"/>
      <c r="M9" s="117"/>
      <c r="N9" s="117"/>
      <c r="O9" s="118">
        <v>9.5</v>
      </c>
      <c r="P9" s="119">
        <f>ROUND(SUMPRODUCT(H9:O9,$H$8:$O$8)/100,1)</f>
        <v>9.4</v>
      </c>
      <c r="Q9" s="120" t="str">
        <f t="shared" ref="Q9:Q10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A+</v>
      </c>
      <c r="R9" s="120" t="str">
        <f t="shared" ref="R9:R10" si="1">IF($P9&lt;4,"Kém",IF(AND($P9&gt;=4,$P9&lt;=5.4),"Trung bình yếu",IF(AND($P9&gt;=5.5,$P9&lt;=6.9),"Trung bình",IF(AND($P9&gt;=7,$P9&lt;=8.4),"Khá",IF(AND($P9&gt;=8.5,$P9&lt;=10),"Giỏi","")))))</f>
        <v>Giỏi</v>
      </c>
      <c r="S9" s="121" t="str">
        <f>+IF(OR($H9=0,$I9=0,$J9=0,$K9=0),"Không đủ ĐKDT",IF(AND(O9=0,P9&gt;=4),"Không đạt",""))</f>
        <v/>
      </c>
      <c r="T9" s="135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30" customHeight="1">
      <c r="B10" s="25">
        <v>2</v>
      </c>
      <c r="C10" s="124" t="s">
        <v>132</v>
      </c>
      <c r="D10" s="125" t="s">
        <v>133</v>
      </c>
      <c r="E10" s="126" t="s">
        <v>134</v>
      </c>
      <c r="F10" s="127" t="s">
        <v>135</v>
      </c>
      <c r="G10" s="124" t="s">
        <v>92</v>
      </c>
      <c r="H10" s="128">
        <v>9</v>
      </c>
      <c r="I10" s="128">
        <v>9</v>
      </c>
      <c r="J10" s="128" t="s">
        <v>28</v>
      </c>
      <c r="K10" s="128">
        <v>9</v>
      </c>
      <c r="L10" s="129"/>
      <c r="M10" s="129"/>
      <c r="N10" s="129"/>
      <c r="O10" s="130">
        <v>9.5</v>
      </c>
      <c r="P10" s="131">
        <f>ROUND(SUMPRODUCT(H10:O10,$H$8:$O$8)/100,1)</f>
        <v>9.4</v>
      </c>
      <c r="Q10" s="132" t="str">
        <f t="shared" si="0"/>
        <v>A+</v>
      </c>
      <c r="R10" s="133" t="str">
        <f t="shared" si="1"/>
        <v>Giỏi</v>
      </c>
      <c r="S10" s="121" t="str">
        <f>+IF(OR($H10=0,$I10=0,$J10=0,$K10=0),"Không đủ ĐKDT",IF(AND(O10=0,P10&gt;=4),"Không đạt",""))</f>
        <v/>
      </c>
      <c r="T10" s="136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9" customHeight="1">
      <c r="A11" s="2"/>
      <c r="B11" s="38"/>
      <c r="C11" s="39"/>
      <c r="D11" s="39"/>
      <c r="E11" s="40"/>
      <c r="F11" s="40"/>
      <c r="G11" s="40"/>
      <c r="H11" s="41"/>
      <c r="I11" s="42"/>
      <c r="J11" s="42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3"/>
    </row>
    <row r="12" spans="1:38" ht="16.8" hidden="1">
      <c r="A12" s="2"/>
      <c r="B12" s="166" t="s">
        <v>29</v>
      </c>
      <c r="C12" s="166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5" hidden="1" customHeight="1">
      <c r="A13" s="2"/>
      <c r="B13" s="44" t="s">
        <v>30</v>
      </c>
      <c r="C13" s="44"/>
      <c r="D13" s="45">
        <f>+$Z$7</f>
        <v>2</v>
      </c>
      <c r="E13" s="46" t="s">
        <v>31</v>
      </c>
      <c r="F13" s="161" t="s">
        <v>32</v>
      </c>
      <c r="G13" s="161"/>
      <c r="H13" s="161"/>
      <c r="I13" s="161"/>
      <c r="J13" s="161"/>
      <c r="K13" s="161"/>
      <c r="L13" s="161"/>
      <c r="M13" s="161"/>
      <c r="N13" s="161"/>
      <c r="O13" s="47">
        <f>$Z$7 -COUNTIF($S$8:$S$200,"Vắng") -COUNTIF($S$8:$S$200,"Vắng có phép") - COUNTIF($S$8:$S$200,"Đình chỉ thi") - COUNTIF($S$8:$S$200,"Không đủ ĐKDT")</f>
        <v>2</v>
      </c>
      <c r="P13" s="47"/>
      <c r="Q13" s="47"/>
      <c r="R13" s="48"/>
      <c r="S13" s="49" t="s">
        <v>31</v>
      </c>
      <c r="T13" s="48"/>
      <c r="U13" s="3"/>
    </row>
    <row r="14" spans="1:38" ht="16.5" hidden="1" customHeight="1">
      <c r="A14" s="2"/>
      <c r="B14" s="44" t="s">
        <v>33</v>
      </c>
      <c r="C14" s="44"/>
      <c r="D14" s="45">
        <f>+$AK$7</f>
        <v>2</v>
      </c>
      <c r="E14" s="46" t="s">
        <v>31</v>
      </c>
      <c r="F14" s="161" t="s">
        <v>34</v>
      </c>
      <c r="G14" s="161"/>
      <c r="H14" s="161"/>
      <c r="I14" s="161"/>
      <c r="J14" s="161"/>
      <c r="K14" s="161"/>
      <c r="L14" s="161"/>
      <c r="M14" s="161"/>
      <c r="N14" s="161"/>
      <c r="O14" s="50">
        <f>COUNTIF($S$8:$S$76,"Vắng")</f>
        <v>0</v>
      </c>
      <c r="P14" s="50"/>
      <c r="Q14" s="50"/>
      <c r="R14" s="51"/>
      <c r="S14" s="49" t="s">
        <v>31</v>
      </c>
      <c r="T14" s="51"/>
      <c r="U14" s="3"/>
    </row>
    <row r="15" spans="1:38" ht="16.5" hidden="1" customHeight="1">
      <c r="A15" s="2"/>
      <c r="B15" s="44" t="s">
        <v>46</v>
      </c>
      <c r="C15" s="44"/>
      <c r="D15" s="60">
        <f>COUNTIF(W9:W10,"Học lại")</f>
        <v>0</v>
      </c>
      <c r="E15" s="46" t="s">
        <v>31</v>
      </c>
      <c r="F15" s="161" t="s">
        <v>47</v>
      </c>
      <c r="G15" s="161"/>
      <c r="H15" s="161"/>
      <c r="I15" s="161"/>
      <c r="J15" s="161"/>
      <c r="K15" s="161"/>
      <c r="L15" s="161"/>
      <c r="M15" s="161"/>
      <c r="N15" s="161"/>
      <c r="O15" s="47">
        <f>COUNTIF($S$8:$S$76,"Vắng có phép")</f>
        <v>0</v>
      </c>
      <c r="P15" s="47"/>
      <c r="Q15" s="47"/>
      <c r="R15" s="48"/>
      <c r="S15" s="49" t="s">
        <v>31</v>
      </c>
      <c r="T15" s="48"/>
      <c r="U15" s="3"/>
    </row>
    <row r="16" spans="1:38" ht="3" hidden="1" customHeight="1">
      <c r="A16" s="2"/>
      <c r="B16" s="38"/>
      <c r="C16" s="39"/>
      <c r="D16" s="39"/>
      <c r="E16" s="40"/>
      <c r="F16" s="40"/>
      <c r="G16" s="40"/>
      <c r="H16" s="41"/>
      <c r="I16" s="42"/>
      <c r="J16" s="4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3"/>
    </row>
    <row r="17" spans="1:38" hidden="1">
      <c r="B17" s="78" t="s">
        <v>48</v>
      </c>
      <c r="C17" s="78"/>
      <c r="D17" s="79">
        <f>COUNTIF(W9:W10,"Thi lại")</f>
        <v>0</v>
      </c>
      <c r="E17" s="80" t="s">
        <v>31</v>
      </c>
      <c r="F17" s="3"/>
      <c r="G17" s="3"/>
      <c r="H17" s="3"/>
      <c r="I17" s="3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3"/>
    </row>
    <row r="18" spans="1:38" ht="24.75" customHeight="1">
      <c r="B18" s="78"/>
      <c r="C18" s="78"/>
      <c r="D18" s="79"/>
      <c r="E18" s="80"/>
      <c r="F18" s="3"/>
      <c r="G18" s="3"/>
      <c r="H18" s="3"/>
      <c r="I18" s="3"/>
      <c r="J18" s="175" t="s">
        <v>168</v>
      </c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33" customHeight="1">
      <c r="A19" s="52"/>
      <c r="B19" s="173" t="s">
        <v>35</v>
      </c>
      <c r="C19" s="173"/>
      <c r="D19" s="173"/>
      <c r="E19" s="173"/>
      <c r="F19" s="173"/>
      <c r="G19" s="173"/>
      <c r="H19" s="173"/>
      <c r="I19" s="53"/>
      <c r="J19" s="176" t="s">
        <v>61</v>
      </c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3"/>
    </row>
    <row r="20" spans="1:38" ht="4.5" customHeight="1">
      <c r="A20" s="2"/>
      <c r="B20" s="38"/>
      <c r="C20" s="54"/>
      <c r="D20" s="54"/>
      <c r="E20" s="55"/>
      <c r="F20" s="55"/>
      <c r="G20" s="55"/>
      <c r="H20" s="56"/>
      <c r="I20" s="57"/>
      <c r="J20" s="57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38" s="2" customFormat="1">
      <c r="B21" s="173" t="s">
        <v>36</v>
      </c>
      <c r="C21" s="173"/>
      <c r="D21" s="174" t="s">
        <v>37</v>
      </c>
      <c r="E21" s="174"/>
      <c r="F21" s="174"/>
      <c r="G21" s="174"/>
      <c r="H21" s="174"/>
      <c r="I21" s="57"/>
      <c r="J21" s="57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3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9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3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18.75" customHeight="1">
      <c r="A27" s="1"/>
      <c r="B27" s="178" t="s">
        <v>62</v>
      </c>
      <c r="C27" s="178"/>
      <c r="D27" s="178" t="s">
        <v>63</v>
      </c>
      <c r="E27" s="178"/>
      <c r="F27" s="178"/>
      <c r="G27" s="178"/>
      <c r="H27" s="178"/>
      <c r="I27" s="178"/>
      <c r="J27" s="178" t="s">
        <v>64</v>
      </c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25.5" customHeight="1">
      <c r="A31" s="1"/>
      <c r="B31" s="173"/>
      <c r="C31" s="173"/>
      <c r="D31" s="173"/>
      <c r="E31" s="173"/>
      <c r="F31" s="173"/>
      <c r="G31" s="173"/>
      <c r="H31" s="173"/>
      <c r="I31" s="53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8.75" customHeight="1">
      <c r="A32" s="1"/>
      <c r="B32" s="38"/>
      <c r="C32" s="54"/>
      <c r="D32" s="54"/>
      <c r="E32" s="55"/>
      <c r="F32" s="55"/>
      <c r="G32" s="55"/>
      <c r="H32" s="56"/>
      <c r="I32" s="57"/>
      <c r="J32" s="57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5" customHeight="1">
      <c r="A33" s="1"/>
      <c r="B33" s="173"/>
      <c r="C33" s="173"/>
      <c r="D33" s="174"/>
      <c r="E33" s="174"/>
      <c r="F33" s="174"/>
      <c r="G33" s="174"/>
      <c r="H33" s="174"/>
      <c r="I33" s="57"/>
      <c r="J33" s="57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6.7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" customHeight="1">
      <c r="A40" s="1"/>
      <c r="B40" s="181" t="s">
        <v>38</v>
      </c>
      <c r="C40" s="181"/>
      <c r="D40" s="181"/>
      <c r="E40" s="181"/>
      <c r="F40" s="181"/>
      <c r="G40" s="181"/>
      <c r="H40" s="181"/>
      <c r="I40" s="139"/>
      <c r="J40" s="182" t="s">
        <v>49</v>
      </c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140"/>
      <c r="C41" s="141"/>
      <c r="D41" s="141"/>
      <c r="E41" s="142"/>
      <c r="F41" s="142"/>
      <c r="G41" s="142"/>
      <c r="H41" s="143"/>
      <c r="I41" s="144"/>
      <c r="J41" s="144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81" t="s">
        <v>36</v>
      </c>
      <c r="C42" s="181"/>
      <c r="D42" s="184" t="s">
        <v>37</v>
      </c>
      <c r="E42" s="184"/>
      <c r="F42" s="184"/>
      <c r="G42" s="184"/>
      <c r="H42" s="184"/>
      <c r="I42" s="144"/>
      <c r="J42" s="144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B47" s="179"/>
      <c r="C47" s="179"/>
      <c r="D47" s="179"/>
      <c r="E47" s="179"/>
      <c r="F47" s="179"/>
      <c r="G47" s="179"/>
      <c r="H47" s="179"/>
      <c r="I47" s="179"/>
      <c r="J47" s="179" t="s">
        <v>50</v>
      </c>
      <c r="K47" s="179"/>
      <c r="L47" s="179"/>
      <c r="M47" s="179"/>
      <c r="N47" s="179"/>
      <c r="O47" s="179"/>
      <c r="P47" s="179"/>
      <c r="Q47" s="179"/>
      <c r="R47" s="179"/>
      <c r="S47" s="179"/>
      <c r="T47" s="179"/>
    </row>
  </sheetData>
  <sheetProtection formatCells="0" formatColumns="0" formatRows="0" insertColumns="0" insertRows="0" insertHyperlinks="0" deleteColumns="0" deleteRows="0" sort="0" autoFilter="0" pivotTables="0"/>
  <autoFilter ref="A7:AL10">
    <filterColumn colId="3" showButton="0"/>
  </autoFilter>
  <mergeCells count="64">
    <mergeCell ref="B47:C47"/>
    <mergeCell ref="D47:I47"/>
    <mergeCell ref="J47:T47"/>
    <mergeCell ref="B38:C38"/>
    <mergeCell ref="D38:I38"/>
    <mergeCell ref="J38:T38"/>
    <mergeCell ref="B40:H40"/>
    <mergeCell ref="J40:T40"/>
    <mergeCell ref="B42:C42"/>
    <mergeCell ref="D42:H42"/>
    <mergeCell ref="C6:C7"/>
    <mergeCell ref="D6:E7"/>
    <mergeCell ref="B33:C33"/>
    <mergeCell ref="D33:H33"/>
    <mergeCell ref="F15:N15"/>
    <mergeCell ref="J17:T17"/>
    <mergeCell ref="J18:T18"/>
    <mergeCell ref="B19:H19"/>
    <mergeCell ref="J19:T19"/>
    <mergeCell ref="B21:C21"/>
    <mergeCell ref="D21:H21"/>
    <mergeCell ref="B27:C27"/>
    <mergeCell ref="D27:I27"/>
    <mergeCell ref="J27:T27"/>
    <mergeCell ref="B31:H31"/>
    <mergeCell ref="J31:T31"/>
    <mergeCell ref="F14:N14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2:C12"/>
    <mergeCell ref="F13:N1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10">
    <cfRule type="cellIs" dxfId="29" priority="18" operator="greaterThan">
      <formula>10</formula>
    </cfRule>
  </conditionalFormatting>
  <conditionalFormatting sqref="O9:O10">
    <cfRule type="cellIs" dxfId="28" priority="12" operator="greaterThan">
      <formula>10</formula>
    </cfRule>
    <cfRule type="cellIs" dxfId="27" priority="13" operator="greaterThan">
      <formula>10</formula>
    </cfRule>
    <cfRule type="cellIs" dxfId="26" priority="14" operator="greaterThan">
      <formula>10</formula>
    </cfRule>
    <cfRule type="cellIs" dxfId="25" priority="15" operator="greaterThan">
      <formula>10</formula>
    </cfRule>
    <cfRule type="cellIs" dxfId="24" priority="16" operator="greaterThan">
      <formula>10</formula>
    </cfRule>
    <cfRule type="cellIs" dxfId="23" priority="17" operator="greaterThan">
      <formula>10</formula>
    </cfRule>
  </conditionalFormatting>
  <conditionalFormatting sqref="H9:K10">
    <cfRule type="cellIs" dxfId="22" priority="10" operator="greaterThan">
      <formula>10</formula>
    </cfRule>
  </conditionalFormatting>
  <conditionalFormatting sqref="C1:C1048576">
    <cfRule type="duplicateValues" dxfId="21" priority="7"/>
  </conditionalFormatting>
  <conditionalFormatting sqref="C18:C27">
    <cfRule type="duplicateValues" dxfId="20" priority="5"/>
  </conditionalFormatting>
  <dataValidations count="1">
    <dataValidation allowBlank="1" showInputMessage="1" showErrorMessage="1" errorTitle="Không xóa dữ liệu" error="Không xóa dữ liệu" prompt="Không xóa dữ liệu" sqref="W9:W10 X2:AL7 D15"/>
  </dataValidations>
  <pageMargins left="0.35433070866141736" right="3.937007874015748E-2" top="1.0236220472440944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49"/>
  <sheetViews>
    <sheetView workbookViewId="0">
      <pane ySplit="2" topLeftCell="A9" activePane="bottomLeft" state="frozen"/>
      <selection activeCell="A6" sqref="A6:XFD6"/>
      <selection pane="bottomLeft" activeCell="B20" sqref="B20:T28"/>
    </sheetView>
  </sheetViews>
  <sheetFormatPr defaultColWidth="9" defaultRowHeight="15.6"/>
  <cols>
    <col min="1" max="1" width="0.796875" style="1" customWidth="1"/>
    <col min="2" max="2" width="3" style="1" customWidth="1"/>
    <col min="3" max="3" width="11.3984375" style="1" customWidth="1"/>
    <col min="4" max="4" width="15.3984375" style="1" customWidth="1"/>
    <col min="5" max="5" width="6.69921875" style="1" customWidth="1"/>
    <col min="6" max="6" width="9.3984375" style="1" hidden="1" customWidth="1"/>
    <col min="7" max="7" width="13" style="1" customWidth="1"/>
    <col min="8" max="8" width="5.3984375" style="1" customWidth="1"/>
    <col min="9" max="9" width="4.8984375" style="1" customWidth="1"/>
    <col min="10" max="10" width="0.59765625" style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85" t="s">
        <v>1</v>
      </c>
      <c r="C2" s="185"/>
      <c r="D2" s="185"/>
      <c r="E2" s="185"/>
      <c r="F2" s="185"/>
      <c r="G2" s="185"/>
      <c r="H2" s="186" t="s">
        <v>77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99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100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3</v>
      </c>
      <c r="G4" s="156" t="s">
        <v>96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Thuế và kế toán thuế</v>
      </c>
      <c r="Y7" s="68" t="str">
        <f>+O3</f>
        <v>Nhóm: FIA1420</v>
      </c>
      <c r="Z7" s="69">
        <f>+$AI$7+$AK$7+$AG$7</f>
        <v>3</v>
      </c>
      <c r="AA7" s="63">
        <f>COUNTIF($S$8:$S$71,"Khiển trách")</f>
        <v>0</v>
      </c>
      <c r="AB7" s="63">
        <f>COUNTIF($S$8:$S$71,"Cảnh cáo")</f>
        <v>0</v>
      </c>
      <c r="AC7" s="63">
        <f>COUNTIF($S$8:$S$71,"Đình chỉ thi")</f>
        <v>0</v>
      </c>
      <c r="AD7" s="70">
        <f>+($AA$7+$AB$7+$AC$7)/$Z$7*100%</f>
        <v>0</v>
      </c>
      <c r="AE7" s="63">
        <f>SUM(COUNTIF($S$8:$S$69,"Vắng"),COUNTIF($S$8:$S$69,"Vắng có phép"))</f>
        <v>0</v>
      </c>
      <c r="AF7" s="71">
        <f>+$AE$7/$Z$7</f>
        <v>0</v>
      </c>
      <c r="AG7" s="72">
        <f>COUNTIF($W$8:$W$69,"Thi lại")</f>
        <v>0</v>
      </c>
      <c r="AH7" s="71">
        <f>+$AG$7/$Z$7</f>
        <v>0</v>
      </c>
      <c r="AI7" s="72">
        <f>COUNTIF($W$8:$W$70,"Học lại")</f>
        <v>0</v>
      </c>
      <c r="AJ7" s="71">
        <f>+$AI$7/$Z$7</f>
        <v>0</v>
      </c>
      <c r="AK7" s="63">
        <f>COUNTIF($W$9:$W$70,"Đạt")</f>
        <v>3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10</v>
      </c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8.05" customHeight="1">
      <c r="B9" s="13">
        <v>1</v>
      </c>
      <c r="C9" s="112" t="s">
        <v>149</v>
      </c>
      <c r="D9" s="113" t="s">
        <v>150</v>
      </c>
      <c r="E9" s="114" t="s">
        <v>151</v>
      </c>
      <c r="F9" s="115" t="s">
        <v>152</v>
      </c>
      <c r="G9" s="112" t="s">
        <v>92</v>
      </c>
      <c r="H9" s="116">
        <v>10</v>
      </c>
      <c r="I9" s="116">
        <v>10</v>
      </c>
      <c r="J9" s="116" t="s">
        <v>28</v>
      </c>
      <c r="K9" s="116">
        <v>9</v>
      </c>
      <c r="L9" s="117"/>
      <c r="M9" s="117"/>
      <c r="N9" s="117"/>
      <c r="O9" s="20">
        <v>8</v>
      </c>
      <c r="P9" s="21">
        <f>ROUND(SUMPRODUCT(H9:O9,$H$8:$O$8)/100,1)</f>
        <v>8.5</v>
      </c>
      <c r="Q9" s="22" t="str">
        <f t="shared" ref="Q9:Q11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</v>
      </c>
      <c r="R9" s="22" t="str">
        <f t="shared" ref="R9:R11" si="1">IF($P9&lt;4,"Kém",IF(AND($P9&gt;=4,$P9&lt;=5.4),"Trung bình yếu",IF(AND($P9&gt;=5.5,$P9&lt;=6.9),"Trung bình",IF(AND($P9&gt;=7,$P9&lt;=8.4),"Khá",IF(AND($P9&gt;=8.5,$P9&lt;=10),"Giỏi","")))))</f>
        <v>Giỏi</v>
      </c>
      <c r="S9" s="35" t="str">
        <f>+IF(OR($H9=0,$I9=0,$J9=0,$K9=0),"Không đủ ĐKDT",IF(AND(O9=0,P9&gt;=4),"Không đạt",""))</f>
        <v/>
      </c>
      <c r="T9" s="23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8.05" customHeight="1">
      <c r="B10" s="25">
        <v>2</v>
      </c>
      <c r="C10" s="124" t="s">
        <v>153</v>
      </c>
      <c r="D10" s="125" t="s">
        <v>154</v>
      </c>
      <c r="E10" s="126" t="s">
        <v>155</v>
      </c>
      <c r="F10" s="127" t="s">
        <v>144</v>
      </c>
      <c r="G10" s="124" t="s">
        <v>92</v>
      </c>
      <c r="H10" s="128">
        <v>9</v>
      </c>
      <c r="I10" s="128">
        <v>9</v>
      </c>
      <c r="J10" s="128" t="s">
        <v>28</v>
      </c>
      <c r="K10" s="128">
        <v>9</v>
      </c>
      <c r="L10" s="129"/>
      <c r="M10" s="129"/>
      <c r="N10" s="129"/>
      <c r="O10" s="81">
        <v>8</v>
      </c>
      <c r="P10" s="32">
        <f>ROUND(SUMPRODUCT(H10:O10,$H$8:$O$8)/100,1)</f>
        <v>8.3000000000000007</v>
      </c>
      <c r="Q10" s="33" t="str">
        <f t="shared" si="0"/>
        <v>B+</v>
      </c>
      <c r="R10" s="34" t="str">
        <f t="shared" si="1"/>
        <v>Khá</v>
      </c>
      <c r="S10" s="35" t="str">
        <f>+IF(OR($H10=0,$I10=0,$J10=0,$K10=0),"Không đủ ĐKDT",IF(AND(O10=0,P10&gt;=4),"Không đạt",""))</f>
        <v/>
      </c>
      <c r="T10" s="36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28.05" customHeight="1">
      <c r="B11" s="25">
        <v>3</v>
      </c>
      <c r="C11" s="124" t="s">
        <v>156</v>
      </c>
      <c r="D11" s="125" t="s">
        <v>157</v>
      </c>
      <c r="E11" s="126" t="s">
        <v>158</v>
      </c>
      <c r="F11" s="127" t="s">
        <v>159</v>
      </c>
      <c r="G11" s="124" t="s">
        <v>160</v>
      </c>
      <c r="H11" s="128">
        <v>9</v>
      </c>
      <c r="I11" s="128">
        <v>9</v>
      </c>
      <c r="J11" s="128" t="s">
        <v>28</v>
      </c>
      <c r="K11" s="128">
        <v>9</v>
      </c>
      <c r="L11" s="137"/>
      <c r="M11" s="137"/>
      <c r="N11" s="137"/>
      <c r="O11" s="81">
        <v>8.5</v>
      </c>
      <c r="P11" s="32">
        <f>ROUND(SUMPRODUCT(H11:O11,$H$8:$O$8)/100,1)</f>
        <v>8.6999999999999993</v>
      </c>
      <c r="Q11" s="33" t="str">
        <f t="shared" si="0"/>
        <v>A</v>
      </c>
      <c r="R11" s="34" t="str">
        <f t="shared" si="1"/>
        <v>Giỏi</v>
      </c>
      <c r="S11" s="35" t="str">
        <f t="shared" ref="S11" si="2">+IF(OR($H11=0,$I11=0,$J11=0,$K11=0),"Không đủ ĐKDT",IF(AND(O11=0,P11&gt;=4),"Không đạt",""))</f>
        <v/>
      </c>
      <c r="T11" s="36" t="s">
        <v>73</v>
      </c>
      <c r="U11" s="3"/>
      <c r="V11" s="24"/>
      <c r="W11" s="83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6"/>
      <c r="AA11" s="64"/>
      <c r="AB11" s="64"/>
      <c r="AC11" s="64"/>
      <c r="AD11" s="75"/>
      <c r="AE11" s="64"/>
      <c r="AF11" s="76"/>
      <c r="AG11" s="77"/>
      <c r="AH11" s="76"/>
      <c r="AI11" s="77"/>
      <c r="AJ11" s="76"/>
      <c r="AK11" s="64"/>
      <c r="AL11" s="75"/>
    </row>
    <row r="12" spans="1:38" ht="9" customHeight="1">
      <c r="A12" s="2"/>
      <c r="B12" s="38"/>
      <c r="C12" s="39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8" hidden="1">
      <c r="A13" s="2"/>
      <c r="B13" s="166" t="s">
        <v>29</v>
      </c>
      <c r="C13" s="166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 hidden="1" customHeight="1">
      <c r="A14" s="2"/>
      <c r="B14" s="44" t="s">
        <v>30</v>
      </c>
      <c r="C14" s="44"/>
      <c r="D14" s="45">
        <f>+$Z$7</f>
        <v>3</v>
      </c>
      <c r="E14" s="46" t="s">
        <v>31</v>
      </c>
      <c r="F14" s="161" t="s">
        <v>32</v>
      </c>
      <c r="G14" s="161"/>
      <c r="H14" s="161"/>
      <c r="I14" s="161"/>
      <c r="J14" s="161"/>
      <c r="K14" s="161"/>
      <c r="L14" s="161"/>
      <c r="M14" s="161"/>
      <c r="N14" s="161"/>
      <c r="O14" s="47">
        <f>$Z$7 -COUNTIF($S$8:$S$201,"Vắng") -COUNTIF($S$8:$S$201,"Vắng có phép") - COUNTIF($S$8:$S$201,"Đình chỉ thi") - COUNTIF($S$8:$S$201,"Không đủ ĐKDT")</f>
        <v>3</v>
      </c>
      <c r="P14" s="47"/>
      <c r="Q14" s="47"/>
      <c r="R14" s="48"/>
      <c r="S14" s="49" t="s">
        <v>31</v>
      </c>
      <c r="T14" s="48"/>
      <c r="U14" s="3"/>
    </row>
    <row r="15" spans="1:38" ht="16.5" hidden="1" customHeight="1">
      <c r="A15" s="2"/>
      <c r="B15" s="44" t="s">
        <v>33</v>
      </c>
      <c r="C15" s="44"/>
      <c r="D15" s="45">
        <f>+$AK$7</f>
        <v>3</v>
      </c>
      <c r="E15" s="46" t="s">
        <v>31</v>
      </c>
      <c r="F15" s="161" t="s">
        <v>34</v>
      </c>
      <c r="G15" s="161"/>
      <c r="H15" s="161"/>
      <c r="I15" s="161"/>
      <c r="J15" s="161"/>
      <c r="K15" s="161"/>
      <c r="L15" s="161"/>
      <c r="M15" s="161"/>
      <c r="N15" s="161"/>
      <c r="O15" s="50">
        <f>COUNTIF($S$8:$S$77,"Vắng")</f>
        <v>0</v>
      </c>
      <c r="P15" s="50"/>
      <c r="Q15" s="50"/>
      <c r="R15" s="51"/>
      <c r="S15" s="49" t="s">
        <v>31</v>
      </c>
      <c r="T15" s="51"/>
      <c r="U15" s="3"/>
    </row>
    <row r="16" spans="1:38" ht="16.5" hidden="1" customHeight="1">
      <c r="A16" s="2"/>
      <c r="B16" s="44" t="s">
        <v>46</v>
      </c>
      <c r="C16" s="44"/>
      <c r="D16" s="60">
        <f>COUNTIF(W9:W11,"Học lại")</f>
        <v>0</v>
      </c>
      <c r="E16" s="46" t="s">
        <v>31</v>
      </c>
      <c r="F16" s="161" t="s">
        <v>47</v>
      </c>
      <c r="G16" s="161"/>
      <c r="H16" s="161"/>
      <c r="I16" s="161"/>
      <c r="J16" s="161"/>
      <c r="K16" s="161"/>
      <c r="L16" s="161"/>
      <c r="M16" s="161"/>
      <c r="N16" s="161"/>
      <c r="O16" s="47">
        <f>COUNTIF($S$8:$S$77,"Vắng có phép")</f>
        <v>0</v>
      </c>
      <c r="P16" s="47"/>
      <c r="Q16" s="47"/>
      <c r="R16" s="48"/>
      <c r="S16" s="49" t="s">
        <v>31</v>
      </c>
      <c r="T16" s="48"/>
      <c r="U16" s="3"/>
    </row>
    <row r="17" spans="1:38" ht="3" hidden="1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idden="1">
      <c r="B18" s="78" t="s">
        <v>48</v>
      </c>
      <c r="C18" s="78"/>
      <c r="D18" s="79">
        <f>COUNTIF(W9:W11,"Thi lại")</f>
        <v>0</v>
      </c>
      <c r="E18" s="80" t="s">
        <v>31</v>
      </c>
      <c r="F18" s="3"/>
      <c r="G18" s="3"/>
      <c r="H18" s="3"/>
      <c r="I18" s="3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24.75" customHeight="1">
      <c r="B19" s="78"/>
      <c r="C19" s="78"/>
      <c r="D19" s="79"/>
      <c r="E19" s="80"/>
      <c r="F19" s="3"/>
      <c r="G19" s="3"/>
      <c r="H19" s="3"/>
      <c r="I19" s="3"/>
      <c r="J19" s="175" t="s">
        <v>173</v>
      </c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3"/>
    </row>
    <row r="20" spans="1:38" ht="33" customHeight="1">
      <c r="A20" s="52"/>
      <c r="B20" s="173"/>
      <c r="C20" s="173"/>
      <c r="D20" s="173"/>
      <c r="E20" s="173"/>
      <c r="F20" s="173"/>
      <c r="G20" s="173"/>
      <c r="H20" s="173"/>
      <c r="I20" s="53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3"/>
    </row>
    <row r="21" spans="1:38" ht="4.5" customHeight="1">
      <c r="A21" s="2"/>
      <c r="B21" s="38"/>
      <c r="C21" s="54"/>
      <c r="D21" s="54"/>
      <c r="E21" s="55"/>
      <c r="F21" s="55"/>
      <c r="G21" s="55"/>
      <c r="H21" s="56"/>
      <c r="I21" s="57"/>
      <c r="J21" s="5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173"/>
      <c r="C22" s="173"/>
      <c r="D22" s="174"/>
      <c r="E22" s="174"/>
      <c r="F22" s="174"/>
      <c r="G22" s="174"/>
      <c r="H22" s="174"/>
      <c r="I22" s="57"/>
      <c r="J22" s="57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10.199999999999999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25.5" customHeight="1">
      <c r="A32" s="1"/>
      <c r="B32" s="173"/>
      <c r="C32" s="173"/>
      <c r="D32" s="173"/>
      <c r="E32" s="173"/>
      <c r="F32" s="173"/>
      <c r="G32" s="173"/>
      <c r="H32" s="173"/>
      <c r="I32" s="53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customHeight="1">
      <c r="A33" s="1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73"/>
      <c r="C34" s="173"/>
      <c r="D34" s="174"/>
      <c r="E34" s="174"/>
      <c r="F34" s="174"/>
      <c r="G34" s="174"/>
      <c r="H34" s="174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6" customHeight="1">
      <c r="A41" s="1"/>
      <c r="B41" s="181" t="s">
        <v>38</v>
      </c>
      <c r="C41" s="181"/>
      <c r="D41" s="181"/>
      <c r="E41" s="181"/>
      <c r="F41" s="181"/>
      <c r="G41" s="181"/>
      <c r="H41" s="181"/>
      <c r="I41" s="139"/>
      <c r="J41" s="182" t="s">
        <v>49</v>
      </c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40"/>
      <c r="C42" s="141"/>
      <c r="D42" s="141"/>
      <c r="E42" s="142"/>
      <c r="F42" s="142"/>
      <c r="G42" s="142"/>
      <c r="H42" s="143"/>
      <c r="I42" s="144"/>
      <c r="J42" s="144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181" t="s">
        <v>36</v>
      </c>
      <c r="C43" s="181"/>
      <c r="D43" s="184" t="s">
        <v>37</v>
      </c>
      <c r="E43" s="184"/>
      <c r="F43" s="184"/>
      <c r="G43" s="184"/>
      <c r="H43" s="184"/>
      <c r="I43" s="144"/>
      <c r="J43" s="144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  <row r="48" spans="1:38">
      <c r="B48" s="179"/>
      <c r="C48" s="179"/>
      <c r="D48" s="179"/>
      <c r="E48" s="179"/>
      <c r="F48" s="179"/>
      <c r="G48" s="179"/>
      <c r="H48" s="179"/>
      <c r="I48" s="179"/>
      <c r="J48" s="179" t="s">
        <v>50</v>
      </c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2:20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</sheetData>
  <sheetProtection formatCells="0" formatColumns="0" formatRows="0" insertColumns="0" insertRows="0" insertHyperlinks="0" deleteColumns="0" deleteRows="0" sort="0" autoFilter="0" pivotTables="0"/>
  <autoFilter ref="A7:AL11">
    <filterColumn colId="3" showButton="0"/>
  </autoFilter>
  <mergeCells count="64">
    <mergeCell ref="B48:C48"/>
    <mergeCell ref="D48:I48"/>
    <mergeCell ref="J48:T48"/>
    <mergeCell ref="B39:C39"/>
    <mergeCell ref="D39:I39"/>
    <mergeCell ref="J39:T39"/>
    <mergeCell ref="B41:H41"/>
    <mergeCell ref="J41:T41"/>
    <mergeCell ref="B43:C43"/>
    <mergeCell ref="D43:H43"/>
    <mergeCell ref="C6:C7"/>
    <mergeCell ref="D6:E7"/>
    <mergeCell ref="B34:C34"/>
    <mergeCell ref="D34:H34"/>
    <mergeCell ref="F16:N16"/>
    <mergeCell ref="J18:T18"/>
    <mergeCell ref="J19:T19"/>
    <mergeCell ref="B20:H20"/>
    <mergeCell ref="J20:T20"/>
    <mergeCell ref="B22:C22"/>
    <mergeCell ref="D22:H22"/>
    <mergeCell ref="B28:C28"/>
    <mergeCell ref="D28:I28"/>
    <mergeCell ref="J28:T28"/>
    <mergeCell ref="B32:H32"/>
    <mergeCell ref="J32:T32"/>
    <mergeCell ref="F15:N15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3:C13"/>
    <mergeCell ref="F14:N14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11">
    <cfRule type="cellIs" dxfId="39" priority="18" operator="greaterThan">
      <formula>10</formula>
    </cfRule>
  </conditionalFormatting>
  <conditionalFormatting sqref="O9:O11">
    <cfRule type="cellIs" dxfId="38" priority="12" operator="greaterThan">
      <formula>10</formula>
    </cfRule>
    <cfRule type="cellIs" dxfId="37" priority="13" operator="greaterThan">
      <formula>10</formula>
    </cfRule>
    <cfRule type="cellIs" dxfId="36" priority="14" operator="greaterThan">
      <formula>10</formula>
    </cfRule>
    <cfRule type="cellIs" dxfId="35" priority="15" operator="greaterThan">
      <formula>10</formula>
    </cfRule>
    <cfRule type="cellIs" dxfId="34" priority="16" operator="greaterThan">
      <formula>10</formula>
    </cfRule>
    <cfRule type="cellIs" dxfId="33" priority="17" operator="greaterThan">
      <formula>10</formula>
    </cfRule>
  </conditionalFormatting>
  <conditionalFormatting sqref="H9:K11">
    <cfRule type="cellIs" dxfId="32" priority="10" operator="greaterThan">
      <formula>10</formula>
    </cfRule>
  </conditionalFormatting>
  <conditionalFormatting sqref="C1:C1048576">
    <cfRule type="duplicateValues" dxfId="31" priority="7"/>
  </conditionalFormatting>
  <conditionalFormatting sqref="C19:C28">
    <cfRule type="duplicateValues" dxfId="30" priority="5"/>
  </conditionalFormatting>
  <dataValidations count="1">
    <dataValidation allowBlank="1" showInputMessage="1" showErrorMessage="1" errorTitle="Không xóa dữ liệu" error="Không xóa dữ liệu" prompt="Không xóa dữ liệu" sqref="W9:W11 X2:AL7 D16"/>
  </dataValidations>
  <pageMargins left="0.15748031496062992" right="3.937007874015748E-2" top="1.0236220472440944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50"/>
  <sheetViews>
    <sheetView workbookViewId="0">
      <pane ySplit="2" topLeftCell="A3" activePane="bottomLeft" state="frozen"/>
      <selection activeCell="A6" sqref="A6:XFD6"/>
      <selection pane="bottomLeft" activeCell="Q5" sqref="Q1:R1048576"/>
    </sheetView>
  </sheetViews>
  <sheetFormatPr defaultColWidth="9" defaultRowHeight="15.6"/>
  <cols>
    <col min="1" max="1" width="1.5" style="1" customWidth="1"/>
    <col min="2" max="2" width="4" style="1" customWidth="1"/>
    <col min="3" max="3" width="12" style="1" customWidth="1"/>
    <col min="4" max="4" width="13" style="1" customWidth="1"/>
    <col min="5" max="5" width="6.796875" style="1" customWidth="1"/>
    <col min="6" max="6" width="9.3984375" style="1" hidden="1" customWidth="1"/>
    <col min="7" max="7" width="13.3984375" style="1" customWidth="1"/>
    <col min="8" max="11" width="5.199218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6" width="6.5" style="1" customWidth="1"/>
    <col min="17" max="17" width="6.5" style="1" hidden="1" customWidth="1"/>
    <col min="18" max="18" width="11.8984375" style="1" hidden="1" customWidth="1"/>
    <col min="19" max="19" width="15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49" t="s">
        <v>1</v>
      </c>
      <c r="C2" s="149"/>
      <c r="D2" s="149"/>
      <c r="E2" s="149"/>
      <c r="F2" s="149"/>
      <c r="G2" s="149"/>
      <c r="H2" s="150" t="s">
        <v>77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98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170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96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Kế toán doanh nghiệp thương mại dịch vụ</v>
      </c>
      <c r="Y7" s="68" t="str">
        <f>+O3</f>
        <v xml:space="preserve">     Nhóm: FIA1407</v>
      </c>
      <c r="Z7" s="69">
        <f>+$AI$7+$AK$7+$AG$7</f>
        <v>3</v>
      </c>
      <c r="AA7" s="63">
        <f>COUNTIF($S$8:$S$71,"Khiển trách")</f>
        <v>0</v>
      </c>
      <c r="AB7" s="63">
        <f>COUNTIF($S$8:$S$71,"Cảnh cáo")</f>
        <v>0</v>
      </c>
      <c r="AC7" s="63">
        <f>COUNTIF($S$8:$S$71,"Đình chỉ thi")</f>
        <v>0</v>
      </c>
      <c r="AD7" s="70">
        <f>+($AA$7+$AB$7+$AC$7)/$Z$7*100%</f>
        <v>0</v>
      </c>
      <c r="AE7" s="63">
        <f>SUM(COUNTIF($S$8:$S$69,"Vắng"),COUNTIF($S$8:$S$69,"Vắng có phép"))</f>
        <v>0</v>
      </c>
      <c r="AF7" s="71">
        <f>+$AE$7/$Z$7</f>
        <v>0</v>
      </c>
      <c r="AG7" s="72">
        <f>COUNTIF($W$8:$W$69,"Thi lại")</f>
        <v>0</v>
      </c>
      <c r="AH7" s="71">
        <f>+$AG$7/$Z$7</f>
        <v>0</v>
      </c>
      <c r="AI7" s="72">
        <f>COUNTIF($W$8:$W$70,"Học lại")</f>
        <v>0</v>
      </c>
      <c r="AJ7" s="71">
        <f>+$AI$7/$Z$7</f>
        <v>0</v>
      </c>
      <c r="AK7" s="63">
        <f>COUNTIF($W$9:$W$70,"Đạt")</f>
        <v>3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10</v>
      </c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4.950000000000003" customHeight="1">
      <c r="B9" s="87">
        <v>1</v>
      </c>
      <c r="C9" s="88" t="s">
        <v>65</v>
      </c>
      <c r="D9" s="89" t="s">
        <v>66</v>
      </c>
      <c r="E9" s="90" t="s">
        <v>67</v>
      </c>
      <c r="F9" s="91" t="s">
        <v>68</v>
      </c>
      <c r="G9" s="88" t="s">
        <v>69</v>
      </c>
      <c r="H9" s="92">
        <v>8</v>
      </c>
      <c r="I9" s="92">
        <v>8</v>
      </c>
      <c r="J9" s="92" t="s">
        <v>28</v>
      </c>
      <c r="K9" s="92">
        <v>8</v>
      </c>
      <c r="L9" s="93"/>
      <c r="M9" s="93"/>
      <c r="N9" s="93"/>
      <c r="O9" s="94">
        <v>5</v>
      </c>
      <c r="P9" s="95">
        <f>ROUND(SUMPRODUCT(H9:O9,$H$8:$O$8)/100,1)</f>
        <v>5.9</v>
      </c>
      <c r="Q9" s="96" t="str">
        <f t="shared" ref="Q9:Q11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C</v>
      </c>
      <c r="R9" s="96" t="str">
        <f t="shared" ref="R9:R11" si="1">IF($P9&lt;4,"Kém",IF(AND($P9&gt;=4,$P9&lt;=5.4),"Trung bình yếu",IF(AND($P9&gt;=5.5,$P9&lt;=6.9),"Trung bình",IF(AND($P9&gt;=7,$P9&lt;=8.4),"Khá",IF(AND($P9&gt;=8.5,$P9&lt;=10),"Giỏi","")))))</f>
        <v>Trung bình</v>
      </c>
      <c r="S9" s="97" t="str">
        <f>+IF(OR($H9=0,$I9=0,$J9=0,$K9=0),"Không đủ ĐKDT",IF(AND(O9=0,P9&gt;=4),"Không đạt",""))</f>
        <v/>
      </c>
      <c r="T9" s="98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34.950000000000003" customHeight="1">
      <c r="B10" s="99">
        <v>2</v>
      </c>
      <c r="C10" s="100" t="s">
        <v>105</v>
      </c>
      <c r="D10" s="101" t="s">
        <v>106</v>
      </c>
      <c r="E10" s="102" t="s">
        <v>56</v>
      </c>
      <c r="F10" s="103" t="s">
        <v>107</v>
      </c>
      <c r="G10" s="100" t="s">
        <v>108</v>
      </c>
      <c r="H10" s="104">
        <v>8</v>
      </c>
      <c r="I10" s="104">
        <v>8</v>
      </c>
      <c r="J10" s="104" t="s">
        <v>28</v>
      </c>
      <c r="K10" s="104">
        <v>8</v>
      </c>
      <c r="L10" s="105"/>
      <c r="M10" s="105"/>
      <c r="N10" s="105"/>
      <c r="O10" s="106">
        <v>7</v>
      </c>
      <c r="P10" s="107">
        <f>ROUND(SUMPRODUCT(H10:O10,$H$8:$O$8)/100,1)</f>
        <v>7.3</v>
      </c>
      <c r="Q10" s="97" t="str">
        <f t="shared" si="0"/>
        <v>B</v>
      </c>
      <c r="R10" s="108" t="str">
        <f t="shared" si="1"/>
        <v>Khá</v>
      </c>
      <c r="S10" s="97" t="str">
        <f>+IF(OR($H10=0,$I10=0,$J10=0,$K10=0),"Không đủ ĐKDT",IF(AND(O10=0,P10&gt;=4),"Không đạt",""))</f>
        <v/>
      </c>
      <c r="T10" s="109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34.950000000000003" customHeight="1">
      <c r="B11" s="99">
        <v>3</v>
      </c>
      <c r="C11" s="100" t="s">
        <v>109</v>
      </c>
      <c r="D11" s="101" t="s">
        <v>110</v>
      </c>
      <c r="E11" s="102" t="s">
        <v>111</v>
      </c>
      <c r="F11" s="103" t="s">
        <v>112</v>
      </c>
      <c r="G11" s="100" t="s">
        <v>108</v>
      </c>
      <c r="H11" s="104">
        <v>8</v>
      </c>
      <c r="I11" s="104">
        <v>8</v>
      </c>
      <c r="J11" s="104" t="s">
        <v>28</v>
      </c>
      <c r="K11" s="104">
        <v>8</v>
      </c>
      <c r="L11" s="110"/>
      <c r="M11" s="110"/>
      <c r="N11" s="110"/>
      <c r="O11" s="106">
        <v>5</v>
      </c>
      <c r="P11" s="107">
        <f>ROUND(SUMPRODUCT(H11:O11,$H$8:$O$8)/100,1)</f>
        <v>5.9</v>
      </c>
      <c r="Q11" s="97" t="str">
        <f t="shared" si="0"/>
        <v>C</v>
      </c>
      <c r="R11" s="108" t="str">
        <f t="shared" si="1"/>
        <v>Trung bình</v>
      </c>
      <c r="S11" s="97" t="str">
        <f t="shared" ref="S11" si="2">+IF(OR($H11=0,$I11=0,$J11=0,$K11=0),"Không đủ ĐKDT",IF(AND(O11=0,P11&gt;=4),"Không đạt",""))</f>
        <v/>
      </c>
      <c r="T11" s="109" t="s">
        <v>73</v>
      </c>
      <c r="U11" s="3"/>
      <c r="V11" s="24"/>
      <c r="W11" s="83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6"/>
      <c r="AA11" s="64"/>
      <c r="AB11" s="64"/>
      <c r="AC11" s="64"/>
      <c r="AD11" s="75"/>
      <c r="AE11" s="64"/>
      <c r="AF11" s="76"/>
      <c r="AG11" s="77"/>
      <c r="AH11" s="76"/>
      <c r="AI11" s="77"/>
      <c r="AJ11" s="76"/>
      <c r="AK11" s="64"/>
      <c r="AL11" s="75"/>
    </row>
    <row r="12" spans="1:38" ht="9" customHeight="1">
      <c r="A12" s="2"/>
      <c r="B12" s="38"/>
      <c r="C12" s="39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8" hidden="1">
      <c r="A13" s="2"/>
      <c r="B13" s="166" t="s">
        <v>29</v>
      </c>
      <c r="C13" s="166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 hidden="1" customHeight="1">
      <c r="A14" s="2"/>
      <c r="B14" s="44" t="s">
        <v>30</v>
      </c>
      <c r="C14" s="44"/>
      <c r="D14" s="45">
        <f>+$Z$7</f>
        <v>3</v>
      </c>
      <c r="E14" s="46" t="s">
        <v>31</v>
      </c>
      <c r="F14" s="161" t="s">
        <v>32</v>
      </c>
      <c r="G14" s="161"/>
      <c r="H14" s="161"/>
      <c r="I14" s="161"/>
      <c r="J14" s="161"/>
      <c r="K14" s="161"/>
      <c r="L14" s="161"/>
      <c r="M14" s="161"/>
      <c r="N14" s="161"/>
      <c r="O14" s="47">
        <f>$Z$7 -COUNTIF($S$8:$S$201,"Vắng") -COUNTIF($S$8:$S$201,"Vắng có phép") - COUNTIF($S$8:$S$201,"Đình chỉ thi") - COUNTIF($S$8:$S$201,"Không đủ ĐKDT")</f>
        <v>3</v>
      </c>
      <c r="P14" s="47"/>
      <c r="Q14" s="47"/>
      <c r="R14" s="48"/>
      <c r="S14" s="49" t="s">
        <v>31</v>
      </c>
      <c r="T14" s="48"/>
      <c r="U14" s="3"/>
    </row>
    <row r="15" spans="1:38" ht="16.5" hidden="1" customHeight="1">
      <c r="A15" s="2"/>
      <c r="B15" s="44" t="s">
        <v>33</v>
      </c>
      <c r="C15" s="44"/>
      <c r="D15" s="45">
        <f>+$AK$7</f>
        <v>3</v>
      </c>
      <c r="E15" s="46" t="s">
        <v>31</v>
      </c>
      <c r="F15" s="161" t="s">
        <v>34</v>
      </c>
      <c r="G15" s="161"/>
      <c r="H15" s="161"/>
      <c r="I15" s="161"/>
      <c r="J15" s="161"/>
      <c r="K15" s="161"/>
      <c r="L15" s="161"/>
      <c r="M15" s="161"/>
      <c r="N15" s="161"/>
      <c r="O15" s="50">
        <f>COUNTIF($S$8:$S$77,"Vắng")</f>
        <v>0</v>
      </c>
      <c r="P15" s="50"/>
      <c r="Q15" s="50"/>
      <c r="R15" s="51"/>
      <c r="S15" s="49" t="s">
        <v>31</v>
      </c>
      <c r="T15" s="51"/>
      <c r="U15" s="3"/>
    </row>
    <row r="16" spans="1:38" ht="16.5" hidden="1" customHeight="1">
      <c r="A16" s="2"/>
      <c r="B16" s="44" t="s">
        <v>46</v>
      </c>
      <c r="C16" s="44"/>
      <c r="D16" s="60">
        <f>COUNTIF(W9:W11,"Học lại")</f>
        <v>0</v>
      </c>
      <c r="E16" s="46" t="s">
        <v>31</v>
      </c>
      <c r="F16" s="161" t="s">
        <v>47</v>
      </c>
      <c r="G16" s="161"/>
      <c r="H16" s="161"/>
      <c r="I16" s="161"/>
      <c r="J16" s="161"/>
      <c r="K16" s="161"/>
      <c r="L16" s="161"/>
      <c r="M16" s="161"/>
      <c r="N16" s="161"/>
      <c r="O16" s="47">
        <f>COUNTIF($S$8:$S$77,"Vắng có phép")</f>
        <v>0</v>
      </c>
      <c r="P16" s="47"/>
      <c r="Q16" s="47"/>
      <c r="R16" s="48"/>
      <c r="S16" s="49" t="s">
        <v>31</v>
      </c>
      <c r="T16" s="48"/>
      <c r="U16" s="3"/>
    </row>
    <row r="17" spans="1:38" ht="3" hidden="1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idden="1">
      <c r="B18" s="78" t="s">
        <v>48</v>
      </c>
      <c r="C18" s="78"/>
      <c r="D18" s="79">
        <f>COUNTIF(W9:W11,"Thi lại")</f>
        <v>0</v>
      </c>
      <c r="E18" s="80" t="s">
        <v>31</v>
      </c>
      <c r="F18" s="3"/>
      <c r="G18" s="3"/>
      <c r="H18" s="3"/>
      <c r="I18" s="3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24.75" customHeight="1">
      <c r="B19" s="78"/>
      <c r="C19" s="78"/>
      <c r="D19" s="79"/>
      <c r="E19" s="80"/>
      <c r="F19" s="3"/>
      <c r="G19" s="3"/>
      <c r="H19" s="3"/>
      <c r="I19" s="3"/>
      <c r="J19" s="175" t="s">
        <v>169</v>
      </c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3"/>
    </row>
    <row r="20" spans="1:38" ht="33" customHeight="1">
      <c r="A20" s="52"/>
      <c r="B20" s="173" t="s">
        <v>35</v>
      </c>
      <c r="C20" s="173"/>
      <c r="D20" s="173"/>
      <c r="E20" s="173"/>
      <c r="F20" s="173"/>
      <c r="G20" s="173"/>
      <c r="H20" s="173"/>
      <c r="I20" s="53"/>
      <c r="J20" s="176" t="s">
        <v>61</v>
      </c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3"/>
    </row>
    <row r="21" spans="1:38" ht="4.5" customHeight="1">
      <c r="A21" s="2"/>
      <c r="B21" s="38"/>
      <c r="C21" s="54"/>
      <c r="D21" s="54"/>
      <c r="E21" s="55"/>
      <c r="F21" s="55"/>
      <c r="G21" s="55"/>
      <c r="H21" s="56"/>
      <c r="I21" s="57"/>
      <c r="J21" s="5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173" t="s">
        <v>36</v>
      </c>
      <c r="C22" s="173"/>
      <c r="D22" s="174" t="s">
        <v>37</v>
      </c>
      <c r="E22" s="174"/>
      <c r="F22" s="174"/>
      <c r="G22" s="174"/>
      <c r="H22" s="174"/>
      <c r="I22" s="57"/>
      <c r="J22" s="57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178" t="s">
        <v>62</v>
      </c>
      <c r="C28" s="178"/>
      <c r="D28" s="178" t="s">
        <v>63</v>
      </c>
      <c r="E28" s="178"/>
      <c r="F28" s="178"/>
      <c r="G28" s="178"/>
      <c r="H28" s="178"/>
      <c r="I28" s="178"/>
      <c r="J28" s="178" t="s">
        <v>64</v>
      </c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25.5" customHeight="1">
      <c r="A32" s="1"/>
      <c r="B32" s="173"/>
      <c r="C32" s="173"/>
      <c r="D32" s="173"/>
      <c r="E32" s="173"/>
      <c r="F32" s="173"/>
      <c r="G32" s="173"/>
      <c r="H32" s="173"/>
      <c r="I32" s="53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customHeight="1">
      <c r="A33" s="1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73"/>
      <c r="C34" s="173"/>
      <c r="D34" s="174"/>
      <c r="E34" s="174"/>
      <c r="F34" s="174"/>
      <c r="G34" s="174"/>
      <c r="H34" s="174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6" customHeight="1">
      <c r="A41" s="1"/>
      <c r="B41" s="181" t="s">
        <v>38</v>
      </c>
      <c r="C41" s="181"/>
      <c r="D41" s="181"/>
      <c r="E41" s="181"/>
      <c r="F41" s="181"/>
      <c r="G41" s="181"/>
      <c r="H41" s="181"/>
      <c r="I41" s="139"/>
      <c r="J41" s="182" t="s">
        <v>49</v>
      </c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40"/>
      <c r="C42" s="141"/>
      <c r="D42" s="141"/>
      <c r="E42" s="142"/>
      <c r="F42" s="142"/>
      <c r="G42" s="142"/>
      <c r="H42" s="143"/>
      <c r="I42" s="144"/>
      <c r="J42" s="144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181" t="s">
        <v>36</v>
      </c>
      <c r="C43" s="181"/>
      <c r="D43" s="184" t="s">
        <v>37</v>
      </c>
      <c r="E43" s="184"/>
      <c r="F43" s="184"/>
      <c r="G43" s="184"/>
      <c r="H43" s="184"/>
      <c r="I43" s="144"/>
      <c r="J43" s="144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  <row r="48" spans="1:38">
      <c r="B48" s="179"/>
      <c r="C48" s="179"/>
      <c r="D48" s="179"/>
      <c r="E48" s="179"/>
      <c r="F48" s="179"/>
      <c r="G48" s="179"/>
      <c r="H48" s="179"/>
      <c r="I48" s="179"/>
      <c r="J48" s="179" t="s">
        <v>50</v>
      </c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2:20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2:20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</row>
  </sheetData>
  <sheetProtection formatCells="0" formatColumns="0" formatRows="0" insertColumns="0" insertRows="0" insertHyperlinks="0" deleteColumns="0" deleteRows="0" sort="0" autoFilter="0" pivotTables="0"/>
  <autoFilter ref="A7:AL11">
    <filterColumn colId="3" showButton="0"/>
  </autoFilter>
  <mergeCells count="64">
    <mergeCell ref="B48:C48"/>
    <mergeCell ref="D48:I48"/>
    <mergeCell ref="J48:T48"/>
    <mergeCell ref="B39:C39"/>
    <mergeCell ref="D39:I39"/>
    <mergeCell ref="J39:T39"/>
    <mergeCell ref="B41:H41"/>
    <mergeCell ref="J41:T41"/>
    <mergeCell ref="B43:C43"/>
    <mergeCell ref="D43:H43"/>
    <mergeCell ref="C6:C7"/>
    <mergeCell ref="D6:E7"/>
    <mergeCell ref="B34:C34"/>
    <mergeCell ref="D34:H34"/>
    <mergeCell ref="F16:N16"/>
    <mergeCell ref="J18:T18"/>
    <mergeCell ref="J19:T19"/>
    <mergeCell ref="B20:H20"/>
    <mergeCell ref="J20:T20"/>
    <mergeCell ref="B22:C22"/>
    <mergeCell ref="D22:H22"/>
    <mergeCell ref="B28:C28"/>
    <mergeCell ref="D28:I28"/>
    <mergeCell ref="J28:T28"/>
    <mergeCell ref="B32:H32"/>
    <mergeCell ref="J32:T32"/>
    <mergeCell ref="F15:N15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3:C13"/>
    <mergeCell ref="F14:N14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11">
    <cfRule type="cellIs" dxfId="49" priority="18" operator="greaterThan">
      <formula>10</formula>
    </cfRule>
  </conditionalFormatting>
  <conditionalFormatting sqref="O9:O11">
    <cfRule type="cellIs" dxfId="48" priority="12" operator="greaterThan">
      <formula>10</formula>
    </cfRule>
    <cfRule type="cellIs" dxfId="47" priority="13" operator="greaterThan">
      <formula>10</formula>
    </cfRule>
    <cfRule type="cellIs" dxfId="46" priority="14" operator="greaterThan">
      <formula>10</formula>
    </cfRule>
    <cfRule type="cellIs" dxfId="45" priority="15" operator="greaterThan">
      <formula>10</formula>
    </cfRule>
    <cfRule type="cellIs" dxfId="44" priority="16" operator="greaterThan">
      <formula>10</formula>
    </cfRule>
    <cfRule type="cellIs" dxfId="43" priority="17" operator="greaterThan">
      <formula>10</formula>
    </cfRule>
  </conditionalFormatting>
  <conditionalFormatting sqref="H9:K11">
    <cfRule type="cellIs" dxfId="42" priority="10" operator="greaterThan">
      <formula>10</formula>
    </cfRule>
  </conditionalFormatting>
  <conditionalFormatting sqref="C1:C1048576">
    <cfRule type="duplicateValues" dxfId="41" priority="7"/>
  </conditionalFormatting>
  <conditionalFormatting sqref="C19:C28">
    <cfRule type="duplicateValues" dxfId="40" priority="5"/>
  </conditionalFormatting>
  <dataValidations count="1">
    <dataValidation allowBlank="1" showInputMessage="1" showErrorMessage="1" errorTitle="Không xóa dữ liệu" error="Không xóa dữ liệu" prompt="Không xóa dữ liệu" sqref="W9:W11 X2:AL7 D16"/>
  </dataValidations>
  <pageMargins left="0.17" right="3.937007874015748E-2" top="0.23622047244094491" bottom="0.35433070866141736" header="0.15748031496062992" footer="0.11811023622047245"/>
  <pageSetup paperSize="9" scale="90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50"/>
  <sheetViews>
    <sheetView workbookViewId="0">
      <pane ySplit="2" topLeftCell="A9" activePane="bottomLeft" state="frozen"/>
      <selection activeCell="A6" sqref="A6:XFD6"/>
      <selection pane="bottomLeft" activeCell="B20" sqref="B20:T29"/>
    </sheetView>
  </sheetViews>
  <sheetFormatPr defaultColWidth="9" defaultRowHeight="15.6"/>
  <cols>
    <col min="1" max="1" width="1.5" style="1" customWidth="1"/>
    <col min="2" max="2" width="4" style="1" customWidth="1"/>
    <col min="3" max="3" width="12.59765625" style="1" customWidth="1"/>
    <col min="4" max="4" width="12.5" style="1" customWidth="1"/>
    <col min="5" max="5" width="6.69921875" style="1" customWidth="1"/>
    <col min="6" max="6" width="9.3984375" style="1" hidden="1" customWidth="1"/>
    <col min="7" max="7" width="12.09765625" style="1" customWidth="1"/>
    <col min="8" max="8" width="5.69921875" style="1" customWidth="1"/>
    <col min="9" max="9" width="5.199218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9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85" t="s">
        <v>1</v>
      </c>
      <c r="C2" s="185"/>
      <c r="D2" s="185"/>
      <c r="E2" s="185"/>
      <c r="F2" s="185"/>
      <c r="G2" s="185"/>
      <c r="H2" s="186" t="s">
        <v>77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95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97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96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Kế toán công</v>
      </c>
      <c r="Y7" s="68" t="str">
        <f>+O3</f>
        <v>Nhóm:  FIA1405</v>
      </c>
      <c r="Z7" s="69">
        <f>+$AI$7+$AK$7+$AG$7</f>
        <v>3</v>
      </c>
      <c r="AA7" s="63">
        <f>COUNTIF($S$8:$S$71,"Khiển trách")</f>
        <v>0</v>
      </c>
      <c r="AB7" s="63">
        <f>COUNTIF($S$8:$S$71,"Cảnh cáo")</f>
        <v>0</v>
      </c>
      <c r="AC7" s="63">
        <f>COUNTIF($S$8:$S$71,"Đình chỉ thi")</f>
        <v>0</v>
      </c>
      <c r="AD7" s="70">
        <f>+($AA$7+$AB$7+$AC$7)/$Z$7*100%</f>
        <v>0</v>
      </c>
      <c r="AE7" s="63">
        <f>SUM(COUNTIF($S$8:$S$69,"Vắng"),COUNTIF($S$8:$S$69,"Vắng có phép"))</f>
        <v>0</v>
      </c>
      <c r="AF7" s="71">
        <f>+$AE$7/$Z$7</f>
        <v>0</v>
      </c>
      <c r="AG7" s="72">
        <f>COUNTIF($W$8:$W$69,"Thi lại")</f>
        <v>0</v>
      </c>
      <c r="AH7" s="71">
        <f>+$AG$7/$Z$7</f>
        <v>0</v>
      </c>
      <c r="AI7" s="72">
        <f>COUNTIF($W$8:$W$70,"Học lại")</f>
        <v>0</v>
      </c>
      <c r="AJ7" s="71">
        <f>+$AI$7/$Z$7</f>
        <v>0</v>
      </c>
      <c r="AK7" s="63">
        <f>COUNTIF($W$9:$W$70,"Đạt")</f>
        <v>3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20</v>
      </c>
      <c r="J8" s="82"/>
      <c r="K8" s="9"/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7" customHeight="1">
      <c r="B9" s="13">
        <v>1</v>
      </c>
      <c r="C9" s="112" t="s">
        <v>136</v>
      </c>
      <c r="D9" s="113" t="s">
        <v>137</v>
      </c>
      <c r="E9" s="114" t="s">
        <v>138</v>
      </c>
      <c r="F9" s="115" t="s">
        <v>139</v>
      </c>
      <c r="G9" s="112" t="s">
        <v>140</v>
      </c>
      <c r="H9" s="116">
        <v>9</v>
      </c>
      <c r="I9" s="116">
        <v>8.5</v>
      </c>
      <c r="J9" s="116" t="s">
        <v>28</v>
      </c>
      <c r="K9" s="116" t="s">
        <v>28</v>
      </c>
      <c r="L9" s="117"/>
      <c r="M9" s="117"/>
      <c r="N9" s="117"/>
      <c r="O9" s="118">
        <v>7</v>
      </c>
      <c r="P9" s="119">
        <f>ROUND(SUMPRODUCT(H9:O9,$H$8:$O$8)/100,1)</f>
        <v>7.5</v>
      </c>
      <c r="Q9" s="120" t="str">
        <f t="shared" ref="Q9:Q11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</v>
      </c>
      <c r="R9" s="120" t="str">
        <f t="shared" ref="R9:R11" si="1">IF($P9&lt;4,"Kém",IF(AND($P9&gt;=4,$P9&lt;=5.4),"Trung bình yếu",IF(AND($P9&gt;=5.5,$P9&lt;=6.9),"Trung bình",IF(AND($P9&gt;=7,$P9&lt;=8.4),"Khá",IF(AND($P9&gt;=8.5,$P9&lt;=10),"Giỏi","")))))</f>
        <v>Khá</v>
      </c>
      <c r="S9" s="121" t="str">
        <f>+IF(OR($H9=0,$I9=0,$J9=0,$K9=0),"Không đủ ĐKDT",IF(AND(O9=0,P9&gt;=4),"Không đạt",""))</f>
        <v/>
      </c>
      <c r="T9" s="122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7" customHeight="1">
      <c r="B10" s="25">
        <v>2</v>
      </c>
      <c r="C10" s="124" t="s">
        <v>141</v>
      </c>
      <c r="D10" s="125" t="s">
        <v>142</v>
      </c>
      <c r="E10" s="126" t="s">
        <v>143</v>
      </c>
      <c r="F10" s="127" t="s">
        <v>144</v>
      </c>
      <c r="G10" s="124" t="s">
        <v>131</v>
      </c>
      <c r="H10" s="128">
        <v>8</v>
      </c>
      <c r="I10" s="128">
        <v>9</v>
      </c>
      <c r="J10" s="128" t="s">
        <v>28</v>
      </c>
      <c r="K10" s="128" t="s">
        <v>28</v>
      </c>
      <c r="L10" s="129"/>
      <c r="M10" s="129"/>
      <c r="N10" s="129"/>
      <c r="O10" s="130">
        <v>6.5</v>
      </c>
      <c r="P10" s="131">
        <f>ROUND(SUMPRODUCT(H10:O10,$H$8:$O$8)/100,1)</f>
        <v>7.2</v>
      </c>
      <c r="Q10" s="132" t="str">
        <f t="shared" si="0"/>
        <v>B</v>
      </c>
      <c r="R10" s="133" t="str">
        <f t="shared" si="1"/>
        <v>Khá</v>
      </c>
      <c r="S10" s="121" t="str">
        <f>+IF(OR($H10=0,$I10=0,$J10=0,$K10=0),"Không đủ ĐKDT",IF(AND(O10=0,P10&gt;=4),"Không đạt",""))</f>
        <v/>
      </c>
      <c r="T10" s="134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27" customHeight="1">
      <c r="B11" s="25">
        <v>3</v>
      </c>
      <c r="C11" s="124" t="s">
        <v>145</v>
      </c>
      <c r="D11" s="125" t="s">
        <v>146</v>
      </c>
      <c r="E11" s="126" t="s">
        <v>147</v>
      </c>
      <c r="F11" s="127" t="s">
        <v>148</v>
      </c>
      <c r="G11" s="124" t="s">
        <v>131</v>
      </c>
      <c r="H11" s="128">
        <v>10</v>
      </c>
      <c r="I11" s="128">
        <v>9</v>
      </c>
      <c r="J11" s="128" t="s">
        <v>28</v>
      </c>
      <c r="K11" s="128" t="s">
        <v>28</v>
      </c>
      <c r="L11" s="137"/>
      <c r="M11" s="137"/>
      <c r="N11" s="137"/>
      <c r="O11" s="130">
        <v>8</v>
      </c>
      <c r="P11" s="131">
        <f>ROUND(SUMPRODUCT(H11:O11,$H$8:$O$8)/100,1)</f>
        <v>8.4</v>
      </c>
      <c r="Q11" s="132" t="str">
        <f t="shared" si="0"/>
        <v>B+</v>
      </c>
      <c r="R11" s="133" t="str">
        <f t="shared" si="1"/>
        <v>Khá</v>
      </c>
      <c r="S11" s="121" t="str">
        <f t="shared" ref="S11" si="2">+IF(OR($H11=0,$I11=0,$J11=0,$K11=0),"Không đủ ĐKDT",IF(AND(O11=0,P11&gt;=4),"Không đạt",""))</f>
        <v/>
      </c>
      <c r="T11" s="134" t="s">
        <v>73</v>
      </c>
      <c r="U11" s="3"/>
      <c r="V11" s="24"/>
      <c r="W11" s="83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6"/>
      <c r="AA11" s="64"/>
      <c r="AB11" s="64"/>
      <c r="AC11" s="64"/>
      <c r="AD11" s="75"/>
      <c r="AE11" s="64"/>
      <c r="AF11" s="76"/>
      <c r="AG11" s="77"/>
      <c r="AH11" s="76"/>
      <c r="AI11" s="77"/>
      <c r="AJ11" s="76"/>
      <c r="AK11" s="64"/>
      <c r="AL11" s="75"/>
    </row>
    <row r="12" spans="1:38" ht="9" customHeight="1">
      <c r="A12" s="2"/>
      <c r="B12" s="38"/>
      <c r="C12" s="39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8" hidden="1">
      <c r="A13" s="2"/>
      <c r="B13" s="166" t="s">
        <v>29</v>
      </c>
      <c r="C13" s="166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 hidden="1" customHeight="1">
      <c r="A14" s="2"/>
      <c r="B14" s="44" t="s">
        <v>30</v>
      </c>
      <c r="C14" s="44"/>
      <c r="D14" s="45">
        <f>+$Z$7</f>
        <v>3</v>
      </c>
      <c r="E14" s="46" t="s">
        <v>31</v>
      </c>
      <c r="F14" s="161" t="s">
        <v>32</v>
      </c>
      <c r="G14" s="161"/>
      <c r="H14" s="161"/>
      <c r="I14" s="161"/>
      <c r="J14" s="161"/>
      <c r="K14" s="161"/>
      <c r="L14" s="161"/>
      <c r="M14" s="161"/>
      <c r="N14" s="161"/>
      <c r="O14" s="47">
        <f>$Z$7 -COUNTIF($S$8:$S$201,"Vắng") -COUNTIF($S$8:$S$201,"Vắng có phép") - COUNTIF($S$8:$S$201,"Đình chỉ thi") - COUNTIF($S$8:$S$201,"Không đủ ĐKDT")</f>
        <v>3</v>
      </c>
      <c r="P14" s="47"/>
      <c r="Q14" s="47"/>
      <c r="R14" s="48"/>
      <c r="S14" s="49" t="s">
        <v>31</v>
      </c>
      <c r="T14" s="48"/>
      <c r="U14" s="3"/>
    </row>
    <row r="15" spans="1:38" ht="16.5" hidden="1" customHeight="1">
      <c r="A15" s="2"/>
      <c r="B15" s="44" t="s">
        <v>33</v>
      </c>
      <c r="C15" s="44"/>
      <c r="D15" s="45">
        <f>+$AK$7</f>
        <v>3</v>
      </c>
      <c r="E15" s="46" t="s">
        <v>31</v>
      </c>
      <c r="F15" s="161" t="s">
        <v>34</v>
      </c>
      <c r="G15" s="161"/>
      <c r="H15" s="161"/>
      <c r="I15" s="161"/>
      <c r="J15" s="161"/>
      <c r="K15" s="161"/>
      <c r="L15" s="161"/>
      <c r="M15" s="161"/>
      <c r="N15" s="161"/>
      <c r="O15" s="50">
        <f>COUNTIF($S$8:$S$77,"Vắng")</f>
        <v>0</v>
      </c>
      <c r="P15" s="50"/>
      <c r="Q15" s="50"/>
      <c r="R15" s="51"/>
      <c r="S15" s="49" t="s">
        <v>31</v>
      </c>
      <c r="T15" s="51"/>
      <c r="U15" s="3"/>
    </row>
    <row r="16" spans="1:38" ht="16.5" hidden="1" customHeight="1">
      <c r="A16" s="2"/>
      <c r="B16" s="44" t="s">
        <v>46</v>
      </c>
      <c r="C16" s="44"/>
      <c r="D16" s="60">
        <f>COUNTIF(W9:W11,"Học lại")</f>
        <v>0</v>
      </c>
      <c r="E16" s="46" t="s">
        <v>31</v>
      </c>
      <c r="F16" s="161" t="s">
        <v>47</v>
      </c>
      <c r="G16" s="161"/>
      <c r="H16" s="161"/>
      <c r="I16" s="161"/>
      <c r="J16" s="161"/>
      <c r="K16" s="161"/>
      <c r="L16" s="161"/>
      <c r="M16" s="161"/>
      <c r="N16" s="161"/>
      <c r="O16" s="47">
        <f>COUNTIF($S$8:$S$77,"Vắng có phép")</f>
        <v>0</v>
      </c>
      <c r="P16" s="47"/>
      <c r="Q16" s="47"/>
      <c r="R16" s="48"/>
      <c r="S16" s="49" t="s">
        <v>31</v>
      </c>
      <c r="T16" s="48"/>
      <c r="U16" s="3"/>
    </row>
    <row r="17" spans="1:38" ht="3" hidden="1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idden="1">
      <c r="B18" s="78" t="s">
        <v>48</v>
      </c>
      <c r="C18" s="78"/>
      <c r="D18" s="79">
        <f>COUNTIF(W9:W11,"Thi lại")</f>
        <v>0</v>
      </c>
      <c r="E18" s="80" t="s">
        <v>31</v>
      </c>
      <c r="F18" s="3"/>
      <c r="G18" s="3"/>
      <c r="H18" s="3"/>
      <c r="I18" s="3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24.75" customHeight="1">
      <c r="B19" s="78"/>
      <c r="C19" s="78"/>
      <c r="D19" s="79"/>
      <c r="E19" s="80"/>
      <c r="F19" s="3"/>
      <c r="G19" s="3"/>
      <c r="H19" s="3"/>
      <c r="I19" s="3"/>
      <c r="J19" s="175" t="s">
        <v>168</v>
      </c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3"/>
    </row>
    <row r="20" spans="1:38" ht="33" customHeight="1">
      <c r="A20" s="52"/>
      <c r="B20" s="173"/>
      <c r="C20" s="173"/>
      <c r="D20" s="173"/>
      <c r="E20" s="173"/>
      <c r="F20" s="173"/>
      <c r="G20" s="173"/>
      <c r="H20" s="173"/>
      <c r="I20" s="53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3"/>
    </row>
    <row r="21" spans="1:38" ht="4.5" customHeight="1">
      <c r="A21" s="2"/>
      <c r="B21" s="38"/>
      <c r="C21" s="54"/>
      <c r="D21" s="54"/>
      <c r="E21" s="55"/>
      <c r="F21" s="55"/>
      <c r="G21" s="55"/>
      <c r="H21" s="56"/>
      <c r="I21" s="57"/>
      <c r="J21" s="5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173"/>
      <c r="C22" s="173"/>
      <c r="D22" s="174"/>
      <c r="E22" s="174"/>
      <c r="F22" s="174"/>
      <c r="G22" s="174"/>
      <c r="H22" s="174"/>
      <c r="I22" s="57"/>
      <c r="J22" s="57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25.5" customHeight="1">
      <c r="A32" s="1"/>
      <c r="B32" s="173"/>
      <c r="C32" s="173"/>
      <c r="D32" s="173"/>
      <c r="E32" s="173"/>
      <c r="F32" s="173"/>
      <c r="G32" s="173"/>
      <c r="H32" s="173"/>
      <c r="I32" s="53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customHeight="1">
      <c r="A33" s="1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73"/>
      <c r="C34" s="173"/>
      <c r="D34" s="174"/>
      <c r="E34" s="174"/>
      <c r="F34" s="174"/>
      <c r="G34" s="174"/>
      <c r="H34" s="174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6" customHeight="1">
      <c r="A41" s="61"/>
      <c r="B41" s="181" t="s">
        <v>38</v>
      </c>
      <c r="C41" s="181"/>
      <c r="D41" s="181"/>
      <c r="E41" s="181"/>
      <c r="F41" s="181"/>
      <c r="G41" s="181"/>
      <c r="H41" s="181"/>
      <c r="I41" s="139"/>
      <c r="J41" s="182" t="s">
        <v>49</v>
      </c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61"/>
      <c r="B42" s="140"/>
      <c r="C42" s="141"/>
      <c r="D42" s="141"/>
      <c r="E42" s="142"/>
      <c r="F42" s="142"/>
      <c r="G42" s="142"/>
      <c r="H42" s="143"/>
      <c r="I42" s="144"/>
      <c r="J42" s="144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61"/>
      <c r="B43" s="181" t="s">
        <v>36</v>
      </c>
      <c r="C43" s="181"/>
      <c r="D43" s="184" t="s">
        <v>37</v>
      </c>
      <c r="E43" s="184"/>
      <c r="F43" s="184"/>
      <c r="G43" s="184"/>
      <c r="H43" s="184"/>
      <c r="I43" s="144"/>
      <c r="J43" s="144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61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  <row r="48" spans="1:38">
      <c r="A48" s="61"/>
      <c r="B48" s="179"/>
      <c r="C48" s="179"/>
      <c r="D48" s="179"/>
      <c r="E48" s="179"/>
      <c r="F48" s="179"/>
      <c r="G48" s="179"/>
      <c r="H48" s="179"/>
      <c r="I48" s="179"/>
      <c r="J48" s="179" t="s">
        <v>50</v>
      </c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1:20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0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</row>
  </sheetData>
  <sheetProtection formatCells="0" formatColumns="0" formatRows="0" insertColumns="0" insertRows="0" insertHyperlinks="0" deleteColumns="0" deleteRows="0" sort="0" autoFilter="0" pivotTables="0"/>
  <autoFilter ref="A7:AL11">
    <filterColumn colId="3" showButton="0"/>
  </autoFilter>
  <mergeCells count="64">
    <mergeCell ref="B48:C48"/>
    <mergeCell ref="D48:I48"/>
    <mergeCell ref="J48:T48"/>
    <mergeCell ref="B39:C39"/>
    <mergeCell ref="D39:I39"/>
    <mergeCell ref="J39:T39"/>
    <mergeCell ref="B41:H41"/>
    <mergeCell ref="J41:T41"/>
    <mergeCell ref="B43:C43"/>
    <mergeCell ref="D43:H43"/>
    <mergeCell ref="C6:C7"/>
    <mergeCell ref="D6:E7"/>
    <mergeCell ref="B34:C34"/>
    <mergeCell ref="D34:H34"/>
    <mergeCell ref="F16:N16"/>
    <mergeCell ref="J18:T18"/>
    <mergeCell ref="J19:T19"/>
    <mergeCell ref="B20:H20"/>
    <mergeCell ref="J20:T20"/>
    <mergeCell ref="B22:C22"/>
    <mergeCell ref="D22:H22"/>
    <mergeCell ref="B28:C28"/>
    <mergeCell ref="D28:I28"/>
    <mergeCell ref="J28:T28"/>
    <mergeCell ref="B32:H32"/>
    <mergeCell ref="J32:T32"/>
    <mergeCell ref="F15:N15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3:C13"/>
    <mergeCell ref="F14:N14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B1:G1"/>
    <mergeCell ref="H1:T1"/>
    <mergeCell ref="B2:G2"/>
    <mergeCell ref="H2:T2"/>
    <mergeCell ref="B3:C3"/>
    <mergeCell ref="D3:N3"/>
    <mergeCell ref="O3:T3"/>
  </mergeCells>
  <conditionalFormatting sqref="H9:O11">
    <cfRule type="cellIs" dxfId="59" priority="18" operator="greaterThan">
      <formula>10</formula>
    </cfRule>
  </conditionalFormatting>
  <conditionalFormatting sqref="O9:O11">
    <cfRule type="cellIs" dxfId="58" priority="12" operator="greaterThan">
      <formula>10</formula>
    </cfRule>
    <cfRule type="cellIs" dxfId="57" priority="13" operator="greaterThan">
      <formula>10</formula>
    </cfRule>
    <cfRule type="cellIs" dxfId="56" priority="14" operator="greaterThan">
      <formula>10</formula>
    </cfRule>
    <cfRule type="cellIs" dxfId="55" priority="15" operator="greaterThan">
      <formula>10</formula>
    </cfRule>
    <cfRule type="cellIs" dxfId="54" priority="16" operator="greaterThan">
      <formula>10</formula>
    </cfRule>
    <cfRule type="cellIs" dxfId="53" priority="17" operator="greaterThan">
      <formula>10</formula>
    </cfRule>
  </conditionalFormatting>
  <conditionalFormatting sqref="H9:K11">
    <cfRule type="cellIs" dxfId="52" priority="10" operator="greaterThan">
      <formula>10</formula>
    </cfRule>
  </conditionalFormatting>
  <conditionalFormatting sqref="C1:C1048576">
    <cfRule type="duplicateValues" dxfId="51" priority="7"/>
  </conditionalFormatting>
  <conditionalFormatting sqref="C19:C28">
    <cfRule type="duplicateValues" dxfId="50" priority="5"/>
  </conditionalFormatting>
  <dataValidations count="1">
    <dataValidation allowBlank="1" showInputMessage="1" showErrorMessage="1" errorTitle="Không xóa dữ liệu" error="Không xóa dữ liệu" prompt="Không xóa dữ liệu" sqref="W9:W11 X2:AL7 D16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49"/>
  <sheetViews>
    <sheetView workbookViewId="0">
      <pane ySplit="2" topLeftCell="A9" activePane="bottomLeft" state="frozen"/>
      <selection activeCell="A6" sqref="A6:XFD6"/>
      <selection pane="bottomLeft" activeCell="D28" sqref="D28:I28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2" style="1" customWidth="1"/>
    <col min="5" max="5" width="6.59765625" style="1" customWidth="1"/>
    <col min="6" max="6" width="9.3984375" style="1" hidden="1" customWidth="1"/>
    <col min="7" max="7" width="12.09765625" style="1" customWidth="1"/>
    <col min="8" max="8" width="5.09765625" style="1" customWidth="1"/>
    <col min="9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49" t="s">
        <v>1</v>
      </c>
      <c r="C2" s="149"/>
      <c r="D2" s="149"/>
      <c r="E2" s="149"/>
      <c r="F2" s="149"/>
      <c r="G2" s="149"/>
      <c r="H2" s="150" t="s">
        <v>77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74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166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3</v>
      </c>
      <c r="G4" s="156" t="s">
        <v>75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Hệ thống thông tin kế toán</v>
      </c>
      <c r="Y7" s="68" t="str">
        <f>+O3</f>
        <v>Nhóm:  FIA1404-01</v>
      </c>
      <c r="Z7" s="69">
        <f>+$AI$7+$AK$7+$AG$7</f>
        <v>3</v>
      </c>
      <c r="AA7" s="63">
        <f>COUNTIF($S$8:$S$71,"Khiển trách")</f>
        <v>0</v>
      </c>
      <c r="AB7" s="63">
        <f>COUNTIF($S$8:$S$71,"Cảnh cáo")</f>
        <v>0</v>
      </c>
      <c r="AC7" s="63">
        <f>COUNTIF($S$8:$S$71,"Đình chỉ thi")</f>
        <v>0</v>
      </c>
      <c r="AD7" s="70">
        <f>+($AA$7+$AB$7+$AC$7)/$Z$7*100%</f>
        <v>0</v>
      </c>
      <c r="AE7" s="63">
        <f>SUM(COUNTIF($S$8:$S$69,"Vắng"),COUNTIF($S$8:$S$69,"Vắng có phép"))</f>
        <v>0</v>
      </c>
      <c r="AF7" s="71">
        <f>+$AE$7/$Z$7</f>
        <v>0</v>
      </c>
      <c r="AG7" s="72">
        <f>COUNTIF($W$8:$W$69,"Thi lại")</f>
        <v>0</v>
      </c>
      <c r="AH7" s="71">
        <f>+$AG$7/$Z$7</f>
        <v>0</v>
      </c>
      <c r="AI7" s="72">
        <f>COUNTIF($W$8:$W$70,"Học lại")</f>
        <v>0</v>
      </c>
      <c r="AJ7" s="71">
        <f>+$AI$7/$Z$7</f>
        <v>0</v>
      </c>
      <c r="AK7" s="63">
        <f>COUNTIF($W$9:$W$70,"Đạt")</f>
        <v>3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20</v>
      </c>
      <c r="J8" s="82"/>
      <c r="K8" s="9">
        <v>20</v>
      </c>
      <c r="L8" s="10"/>
      <c r="M8" s="11"/>
      <c r="N8" s="11"/>
      <c r="O8" s="59">
        <f>100-(H8+I8+J8+K8)</f>
        <v>50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7" customHeight="1">
      <c r="B9" s="13">
        <v>1</v>
      </c>
      <c r="C9" s="14" t="s">
        <v>78</v>
      </c>
      <c r="D9" s="15" t="s">
        <v>79</v>
      </c>
      <c r="E9" s="16" t="s">
        <v>80</v>
      </c>
      <c r="F9" s="17" t="s">
        <v>81</v>
      </c>
      <c r="G9" s="14" t="s">
        <v>82</v>
      </c>
      <c r="H9" s="18">
        <v>10</v>
      </c>
      <c r="I9" s="18">
        <v>9</v>
      </c>
      <c r="J9" s="18" t="s">
        <v>28</v>
      </c>
      <c r="K9" s="18">
        <v>8</v>
      </c>
      <c r="L9" s="19"/>
      <c r="M9" s="19"/>
      <c r="N9" s="19"/>
      <c r="O9" s="20">
        <v>7.5</v>
      </c>
      <c r="P9" s="21">
        <f>ROUND(SUMPRODUCT(H9:O9,$H$8:$O$8)/100,1)</f>
        <v>8.1999999999999993</v>
      </c>
      <c r="Q9" s="22" t="str">
        <f t="shared" ref="Q9:Q11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B+</v>
      </c>
      <c r="R9" s="22" t="str">
        <f t="shared" ref="R9:R11" si="1">IF($P9&lt;4,"Kém",IF(AND($P9&gt;=4,$P9&lt;=5.4),"Trung bình yếu",IF(AND($P9&gt;=5.5,$P9&lt;=6.9),"Trung bình",IF(AND($P9&gt;=7,$P9&lt;=8.4),"Khá",IF(AND($P9&gt;=8.5,$P9&lt;=10),"Giỏi","")))))</f>
        <v>Khá</v>
      </c>
      <c r="S9" s="35" t="str">
        <f>+IF(OR($H9=0,$I9=0,$J9=0,$K9=0),"Không đủ ĐKDT",IF(AND(O9=0,P9&gt;=4),"Không đạt",""))</f>
        <v/>
      </c>
      <c r="T9" s="23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7" customHeight="1">
      <c r="B10" s="25">
        <v>2</v>
      </c>
      <c r="C10" s="26" t="s">
        <v>83</v>
      </c>
      <c r="D10" s="27" t="s">
        <v>84</v>
      </c>
      <c r="E10" s="28" t="s">
        <v>85</v>
      </c>
      <c r="F10" s="29" t="s">
        <v>86</v>
      </c>
      <c r="G10" s="26" t="s">
        <v>87</v>
      </c>
      <c r="H10" s="30">
        <v>10</v>
      </c>
      <c r="I10" s="30">
        <v>9</v>
      </c>
      <c r="J10" s="30" t="s">
        <v>28</v>
      </c>
      <c r="K10" s="30">
        <v>9</v>
      </c>
      <c r="L10" s="31"/>
      <c r="M10" s="31"/>
      <c r="N10" s="31"/>
      <c r="O10" s="81">
        <v>7</v>
      </c>
      <c r="P10" s="32">
        <f>ROUND(SUMPRODUCT(H10:O10,$H$8:$O$8)/100,1)</f>
        <v>8.1</v>
      </c>
      <c r="Q10" s="33" t="str">
        <f t="shared" si="0"/>
        <v>B+</v>
      </c>
      <c r="R10" s="34" t="str">
        <f t="shared" si="1"/>
        <v>Khá</v>
      </c>
      <c r="S10" s="35" t="str">
        <f>+IF(OR($H10=0,$I10=0,$J10=0,$K10=0),"Không đủ ĐKDT",IF(AND(O10=0,P10&gt;=4),"Không đạt",""))</f>
        <v/>
      </c>
      <c r="T10" s="36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Đạt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27" customHeight="1">
      <c r="B11" s="25">
        <v>3</v>
      </c>
      <c r="C11" s="26" t="s">
        <v>88</v>
      </c>
      <c r="D11" s="27" t="s">
        <v>89</v>
      </c>
      <c r="E11" s="28" t="s">
        <v>90</v>
      </c>
      <c r="F11" s="29" t="s">
        <v>91</v>
      </c>
      <c r="G11" s="26" t="s">
        <v>92</v>
      </c>
      <c r="H11" s="30">
        <v>10</v>
      </c>
      <c r="I11" s="30">
        <v>9</v>
      </c>
      <c r="J11" s="30" t="s">
        <v>28</v>
      </c>
      <c r="K11" s="30">
        <v>9</v>
      </c>
      <c r="L11" s="37"/>
      <c r="M11" s="37"/>
      <c r="N11" s="37"/>
      <c r="O11" s="81">
        <v>7</v>
      </c>
      <c r="P11" s="32">
        <f>ROUND(SUMPRODUCT(H11:O11,$H$8:$O$8)/100,1)</f>
        <v>8.1</v>
      </c>
      <c r="Q11" s="33" t="str">
        <f t="shared" si="0"/>
        <v>B+</v>
      </c>
      <c r="R11" s="34" t="str">
        <f t="shared" si="1"/>
        <v>Khá</v>
      </c>
      <c r="S11" s="35" t="str">
        <f t="shared" ref="S11" si="2">+IF(OR($H11=0,$I11=0,$J11=0,$K11=0),"Không đủ ĐKDT",IF(AND(O11=0,P11&gt;=4),"Không đạt",""))</f>
        <v/>
      </c>
      <c r="T11" s="36" t="s">
        <v>73</v>
      </c>
      <c r="U11" s="3"/>
      <c r="V11" s="24"/>
      <c r="W11" s="83" t="str">
        <f>IF(S11="Không đủ ĐKDT","Học lại",IF(S11="Đình chỉ thi","Học lại",IF(AND(MID(G11,2,2)&lt;"12",S11="Vắng"),"Thi lại",IF(S11="Vắng có phép", "Thi lại",IF(AND((MID(G11,2,2)&lt;"12"),P11&lt;4.5),"Thi lại",IF(AND((MID(G11,2,2)&lt;"18"),P11&lt;4),"Học lại",IF(AND((MID(G11,2,2)&gt;"17"),P11&lt;4),"Thi lại",IF(AND(MID(G11,2,2)&gt;"17",O11=0),"Thi lại",IF(AND((MID(G11,2,2)&lt;"12"),O11=0),"Thi lại",IF(AND((MID(G11,2,2)&lt;"18"),(MID(G11,2,2)&gt;"11"),O11=0),"Học lại","Đạt"))))))))))</f>
        <v>Đạt</v>
      </c>
      <c r="X11" s="74"/>
      <c r="Y11" s="74"/>
      <c r="Z11" s="84"/>
      <c r="AA11" s="64"/>
      <c r="AB11" s="64"/>
      <c r="AC11" s="64"/>
      <c r="AD11" s="75"/>
      <c r="AE11" s="64"/>
      <c r="AF11" s="76"/>
      <c r="AG11" s="77"/>
      <c r="AH11" s="76"/>
      <c r="AI11" s="77"/>
      <c r="AJ11" s="76"/>
      <c r="AK11" s="64"/>
      <c r="AL11" s="75"/>
    </row>
    <row r="12" spans="1:38" ht="9" customHeight="1">
      <c r="A12" s="2"/>
      <c r="B12" s="38"/>
      <c r="C12" s="39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8" hidden="1">
      <c r="A13" s="2"/>
      <c r="B13" s="166" t="s">
        <v>29</v>
      </c>
      <c r="C13" s="166"/>
      <c r="D13" s="39"/>
      <c r="E13" s="40"/>
      <c r="F13" s="40"/>
      <c r="G13" s="40"/>
      <c r="H13" s="41"/>
      <c r="I13" s="42"/>
      <c r="J13" s="4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3"/>
    </row>
    <row r="14" spans="1:38" ht="16.5" hidden="1" customHeight="1">
      <c r="A14" s="2"/>
      <c r="B14" s="44" t="s">
        <v>30</v>
      </c>
      <c r="C14" s="44"/>
      <c r="D14" s="45">
        <f>+$Z$7</f>
        <v>3</v>
      </c>
      <c r="E14" s="46" t="s">
        <v>31</v>
      </c>
      <c r="F14" s="161" t="s">
        <v>32</v>
      </c>
      <c r="G14" s="161"/>
      <c r="H14" s="161"/>
      <c r="I14" s="161"/>
      <c r="J14" s="161"/>
      <c r="K14" s="161"/>
      <c r="L14" s="161"/>
      <c r="M14" s="161"/>
      <c r="N14" s="161"/>
      <c r="O14" s="47">
        <f>$Z$7 -COUNTIF($S$8:$S$201,"Vắng") -COUNTIF($S$8:$S$201,"Vắng có phép") - COUNTIF($S$8:$S$201,"Đình chỉ thi") - COUNTIF($S$8:$S$201,"Không đủ ĐKDT")</f>
        <v>3</v>
      </c>
      <c r="P14" s="47"/>
      <c r="Q14" s="47"/>
      <c r="R14" s="48"/>
      <c r="S14" s="49" t="s">
        <v>31</v>
      </c>
      <c r="T14" s="48"/>
      <c r="U14" s="3"/>
    </row>
    <row r="15" spans="1:38" ht="16.5" hidden="1" customHeight="1">
      <c r="A15" s="2"/>
      <c r="B15" s="44" t="s">
        <v>33</v>
      </c>
      <c r="C15" s="44"/>
      <c r="D15" s="45">
        <f>+$AK$7</f>
        <v>3</v>
      </c>
      <c r="E15" s="46" t="s">
        <v>31</v>
      </c>
      <c r="F15" s="161" t="s">
        <v>34</v>
      </c>
      <c r="G15" s="161"/>
      <c r="H15" s="161"/>
      <c r="I15" s="161"/>
      <c r="J15" s="161"/>
      <c r="K15" s="161"/>
      <c r="L15" s="161"/>
      <c r="M15" s="161"/>
      <c r="N15" s="161"/>
      <c r="O15" s="50">
        <f>COUNTIF($S$8:$S$77,"Vắng")</f>
        <v>0</v>
      </c>
      <c r="P15" s="50"/>
      <c r="Q15" s="50"/>
      <c r="R15" s="51"/>
      <c r="S15" s="49" t="s">
        <v>31</v>
      </c>
      <c r="T15" s="51"/>
      <c r="U15" s="3"/>
    </row>
    <row r="16" spans="1:38" ht="16.5" hidden="1" customHeight="1">
      <c r="A16" s="2"/>
      <c r="B16" s="44" t="s">
        <v>46</v>
      </c>
      <c r="C16" s="44"/>
      <c r="D16" s="60">
        <f>COUNTIF(W9:W11,"Học lại")</f>
        <v>0</v>
      </c>
      <c r="E16" s="46" t="s">
        <v>31</v>
      </c>
      <c r="F16" s="161" t="s">
        <v>47</v>
      </c>
      <c r="G16" s="161"/>
      <c r="H16" s="161"/>
      <c r="I16" s="161"/>
      <c r="J16" s="161"/>
      <c r="K16" s="161"/>
      <c r="L16" s="161"/>
      <c r="M16" s="161"/>
      <c r="N16" s="161"/>
      <c r="O16" s="47">
        <f>COUNTIF($S$8:$S$77,"Vắng có phép")</f>
        <v>0</v>
      </c>
      <c r="P16" s="47"/>
      <c r="Q16" s="47"/>
      <c r="R16" s="48"/>
      <c r="S16" s="49" t="s">
        <v>31</v>
      </c>
      <c r="T16" s="48"/>
      <c r="U16" s="3"/>
    </row>
    <row r="17" spans="1:38" ht="3" hidden="1" customHeight="1">
      <c r="A17" s="2"/>
      <c r="B17" s="38"/>
      <c r="C17" s="39"/>
      <c r="D17" s="39"/>
      <c r="E17" s="40"/>
      <c r="F17" s="40"/>
      <c r="G17" s="40"/>
      <c r="H17" s="41"/>
      <c r="I17" s="42"/>
      <c r="J17" s="4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3"/>
    </row>
    <row r="18" spans="1:38" hidden="1">
      <c r="B18" s="78" t="s">
        <v>48</v>
      </c>
      <c r="C18" s="78"/>
      <c r="D18" s="79">
        <f>COUNTIF(W9:W11,"Thi lại")</f>
        <v>0</v>
      </c>
      <c r="E18" s="80" t="s">
        <v>31</v>
      </c>
      <c r="F18" s="3"/>
      <c r="G18" s="3"/>
      <c r="H18" s="3"/>
      <c r="I18" s="3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24.75" customHeight="1">
      <c r="B19" s="78"/>
      <c r="C19" s="78"/>
      <c r="D19" s="79"/>
      <c r="E19" s="80"/>
      <c r="F19" s="3"/>
      <c r="G19" s="3"/>
      <c r="H19" s="3"/>
      <c r="I19" s="3"/>
      <c r="J19" s="175" t="s">
        <v>60</v>
      </c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3"/>
    </row>
    <row r="20" spans="1:38" ht="33" customHeight="1">
      <c r="A20" s="52"/>
      <c r="B20" s="173"/>
      <c r="C20" s="173"/>
      <c r="D20" s="173"/>
      <c r="E20" s="173"/>
      <c r="F20" s="173"/>
      <c r="G20" s="173"/>
      <c r="H20" s="173"/>
      <c r="I20" s="53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3"/>
    </row>
    <row r="21" spans="1:38" ht="4.5" customHeight="1">
      <c r="A21" s="2"/>
      <c r="B21" s="38"/>
      <c r="C21" s="54"/>
      <c r="D21" s="54"/>
      <c r="E21" s="55"/>
      <c r="F21" s="55"/>
      <c r="G21" s="55"/>
      <c r="H21" s="56"/>
      <c r="I21" s="57"/>
      <c r="J21" s="57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173"/>
      <c r="C22" s="173"/>
      <c r="D22" s="174"/>
      <c r="E22" s="174"/>
      <c r="F22" s="174"/>
      <c r="G22" s="174"/>
      <c r="H22" s="174"/>
      <c r="I22" s="57"/>
      <c r="J22" s="57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25.5" customHeight="1">
      <c r="A32" s="1"/>
      <c r="B32" s="173"/>
      <c r="C32" s="173"/>
      <c r="D32" s="173"/>
      <c r="E32" s="173"/>
      <c r="F32" s="173"/>
      <c r="G32" s="173"/>
      <c r="H32" s="173"/>
      <c r="I32" s="53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8.75" customHeight="1">
      <c r="A33" s="1"/>
      <c r="B33" s="38"/>
      <c r="C33" s="54"/>
      <c r="D33" s="54"/>
      <c r="E33" s="55"/>
      <c r="F33" s="55"/>
      <c r="G33" s="55"/>
      <c r="H33" s="56"/>
      <c r="I33" s="57"/>
      <c r="J33" s="5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73"/>
      <c r="C34" s="173"/>
      <c r="D34" s="174"/>
      <c r="E34" s="174"/>
      <c r="F34" s="174"/>
      <c r="G34" s="174"/>
      <c r="H34" s="174"/>
      <c r="I34" s="57"/>
      <c r="J34" s="57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15" customHeight="1">
      <c r="A39" s="1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t="36" customHeight="1">
      <c r="A41" s="1"/>
      <c r="B41" s="181" t="s">
        <v>38</v>
      </c>
      <c r="C41" s="181"/>
      <c r="D41" s="181"/>
      <c r="E41" s="181"/>
      <c r="F41" s="181"/>
      <c r="G41" s="181"/>
      <c r="H41" s="181"/>
      <c r="I41" s="139"/>
      <c r="J41" s="182" t="s">
        <v>49</v>
      </c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3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40"/>
      <c r="C42" s="141"/>
      <c r="D42" s="141"/>
      <c r="E42" s="142"/>
      <c r="F42" s="142"/>
      <c r="G42" s="142"/>
      <c r="H42" s="143"/>
      <c r="I42" s="144"/>
      <c r="J42" s="144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181" t="s">
        <v>36</v>
      </c>
      <c r="C43" s="181"/>
      <c r="D43" s="184" t="s">
        <v>37</v>
      </c>
      <c r="E43" s="184"/>
      <c r="F43" s="184"/>
      <c r="G43" s="184"/>
      <c r="H43" s="184"/>
      <c r="I43" s="144"/>
      <c r="J43" s="144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  <row r="48" spans="1:38">
      <c r="B48" s="179"/>
      <c r="C48" s="179"/>
      <c r="D48" s="179"/>
      <c r="E48" s="179"/>
      <c r="F48" s="179"/>
      <c r="G48" s="179"/>
      <c r="H48" s="179"/>
      <c r="I48" s="179"/>
      <c r="J48" s="179" t="s">
        <v>50</v>
      </c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2:20"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</sheetData>
  <sheetProtection formatCells="0" formatColumns="0" formatRows="0" insertColumns="0" insertRows="0" insertHyperlinks="0" deleteColumns="0" deleteRows="0" sort="0" autoFilter="0" pivotTables="0"/>
  <autoFilter ref="A7:AL11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15:N15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3:C13"/>
    <mergeCell ref="F14:N14"/>
    <mergeCell ref="C6:C7"/>
    <mergeCell ref="D6:E7"/>
    <mergeCell ref="B34:C34"/>
    <mergeCell ref="D34:H34"/>
    <mergeCell ref="F16:N16"/>
    <mergeCell ref="J18:T18"/>
    <mergeCell ref="J19:T19"/>
    <mergeCell ref="B20:H20"/>
    <mergeCell ref="J20:T20"/>
    <mergeCell ref="B22:C22"/>
    <mergeCell ref="D22:H22"/>
    <mergeCell ref="B28:C28"/>
    <mergeCell ref="D28:I28"/>
    <mergeCell ref="J28:T28"/>
    <mergeCell ref="B32:H32"/>
    <mergeCell ref="J32:T32"/>
    <mergeCell ref="B48:C48"/>
    <mergeCell ref="D48:I48"/>
    <mergeCell ref="J48:T48"/>
    <mergeCell ref="B39:C39"/>
    <mergeCell ref="D39:I39"/>
    <mergeCell ref="J39:T39"/>
    <mergeCell ref="B41:H41"/>
    <mergeCell ref="J41:T41"/>
    <mergeCell ref="B43:C43"/>
    <mergeCell ref="D43:H43"/>
  </mergeCells>
  <conditionalFormatting sqref="H9:O11">
    <cfRule type="cellIs" dxfId="69" priority="18" operator="greaterThan">
      <formula>10</formula>
    </cfRule>
  </conditionalFormatting>
  <conditionalFormatting sqref="O9:O11">
    <cfRule type="cellIs" dxfId="68" priority="12" operator="greaterThan">
      <formula>10</formula>
    </cfRule>
    <cfRule type="cellIs" dxfId="67" priority="13" operator="greaterThan">
      <formula>10</formula>
    </cfRule>
    <cfRule type="cellIs" dxfId="66" priority="14" operator="greaterThan">
      <formula>10</formula>
    </cfRule>
    <cfRule type="cellIs" dxfId="65" priority="15" operator="greaterThan">
      <formula>10</formula>
    </cfRule>
    <cfRule type="cellIs" dxfId="64" priority="16" operator="greaterThan">
      <formula>10</formula>
    </cfRule>
    <cfRule type="cellIs" dxfId="63" priority="17" operator="greaterThan">
      <formula>10</formula>
    </cfRule>
  </conditionalFormatting>
  <conditionalFormatting sqref="H9:K11">
    <cfRule type="cellIs" dxfId="62" priority="10" operator="greaterThan">
      <formula>10</formula>
    </cfRule>
  </conditionalFormatting>
  <conditionalFormatting sqref="C1:C1048576">
    <cfRule type="duplicateValues" dxfId="61" priority="7"/>
  </conditionalFormatting>
  <conditionalFormatting sqref="C19:C28">
    <cfRule type="duplicateValues" dxfId="60" priority="5"/>
  </conditionalFormatting>
  <dataValidations count="1">
    <dataValidation allowBlank="1" showInputMessage="1" showErrorMessage="1" errorTitle="Không xóa dữ liệu" error="Không xóa dữ liệu" prompt="Không xóa dữ liệu" sqref="W9:W11 X2:AL7 D16"/>
  </dataValidations>
  <pageMargins left="0.35433070866141736" right="3.937007874015748E-2" top="1.0236220472440944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47"/>
  <sheetViews>
    <sheetView workbookViewId="0">
      <pane ySplit="2" topLeftCell="A3" activePane="bottomLeft" state="frozen"/>
      <selection activeCell="A6" sqref="A6:XFD6"/>
      <selection pane="bottomLeft" activeCell="J18" sqref="J18:T18"/>
    </sheetView>
  </sheetViews>
  <sheetFormatPr defaultColWidth="9" defaultRowHeight="15.6"/>
  <cols>
    <col min="1" max="1" width="1.5" style="1" customWidth="1"/>
    <col min="2" max="2" width="4" style="1" customWidth="1"/>
    <col min="3" max="3" width="12.59765625" style="1" customWidth="1"/>
    <col min="4" max="4" width="11.59765625" style="1" customWidth="1"/>
    <col min="5" max="5" width="6.19921875" style="1" customWidth="1"/>
    <col min="6" max="6" width="9.3984375" style="1" hidden="1" customWidth="1"/>
    <col min="7" max="7" width="13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6.8984375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85" t="s">
        <v>1</v>
      </c>
      <c r="C2" s="185"/>
      <c r="D2" s="185"/>
      <c r="E2" s="185"/>
      <c r="F2" s="185"/>
      <c r="G2" s="185"/>
      <c r="H2" s="186" t="s">
        <v>77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93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94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51</v>
      </c>
      <c r="H4" s="156"/>
      <c r="I4" s="156"/>
      <c r="J4" s="156"/>
      <c r="K4" s="156"/>
      <c r="L4" s="156"/>
      <c r="M4" s="156"/>
      <c r="N4" s="156"/>
      <c r="O4" s="156" t="s">
        <v>76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>Kế toán quản trị</v>
      </c>
      <c r="Y7" s="68" t="str">
        <f>+O3</f>
        <v>Nhóm:  FIA1334</v>
      </c>
      <c r="Z7" s="69">
        <f>+$AI$7+$AK$7+$AG$7</f>
        <v>2</v>
      </c>
      <c r="AA7" s="63">
        <f>COUNTIF($S$8:$S$70,"Khiển trách")</f>
        <v>0</v>
      </c>
      <c r="AB7" s="63">
        <f>COUNTIF($S$8:$S$70,"Cảnh cáo")</f>
        <v>0</v>
      </c>
      <c r="AC7" s="63">
        <f>COUNTIF($S$8:$S$70,"Đình chỉ thi")</f>
        <v>0</v>
      </c>
      <c r="AD7" s="70">
        <f>+($AA$7+$AB$7+$AC$7)/$Z$7*100%</f>
        <v>0</v>
      </c>
      <c r="AE7" s="63">
        <f>SUM(COUNTIF($S$8:$S$68,"Vắng"),COUNTIF($S$8:$S$68,"Vắng có phép"))</f>
        <v>1</v>
      </c>
      <c r="AF7" s="71">
        <f>+$AE$7/$Z$7</f>
        <v>0.5</v>
      </c>
      <c r="AG7" s="72">
        <f>COUNTIF($W$8:$W$68,"Thi lại")</f>
        <v>0</v>
      </c>
      <c r="AH7" s="71">
        <f>+$AG$7/$Z$7</f>
        <v>0</v>
      </c>
      <c r="AI7" s="72">
        <f>COUNTIF($W$8:$W$69,"Học lại")</f>
        <v>1</v>
      </c>
      <c r="AJ7" s="71">
        <f>+$AI$7/$Z$7</f>
        <v>0.5</v>
      </c>
      <c r="AK7" s="63">
        <f>COUNTIF($W$9:$W$69,"Đạt")</f>
        <v>1</v>
      </c>
      <c r="AL7" s="70">
        <f>+$AK$7/$Z$7</f>
        <v>0.5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10</v>
      </c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25.05" customHeight="1">
      <c r="B9" s="111">
        <v>1</v>
      </c>
      <c r="C9" s="112" t="s">
        <v>117</v>
      </c>
      <c r="D9" s="113" t="s">
        <v>118</v>
      </c>
      <c r="E9" s="114" t="s">
        <v>119</v>
      </c>
      <c r="F9" s="115" t="s">
        <v>120</v>
      </c>
      <c r="G9" s="112" t="s">
        <v>121</v>
      </c>
      <c r="H9" s="116">
        <v>9</v>
      </c>
      <c r="I9" s="116">
        <v>8</v>
      </c>
      <c r="J9" s="116" t="s">
        <v>28</v>
      </c>
      <c r="K9" s="116">
        <v>8</v>
      </c>
      <c r="L9" s="117"/>
      <c r="M9" s="117"/>
      <c r="N9" s="117"/>
      <c r="O9" s="118">
        <v>8.5</v>
      </c>
      <c r="P9" s="119">
        <f>ROUND(SUMPRODUCT(H9:O9,$H$8:$O$8)/100,1)</f>
        <v>8.5</v>
      </c>
      <c r="Q9" s="120" t="str">
        <f t="shared" ref="Q9:Q10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A</v>
      </c>
      <c r="R9" s="120" t="str">
        <f t="shared" ref="R9:R10" si="1">IF($P9&lt;4,"Kém",IF(AND($P9&gt;=4,$P9&lt;=5.4),"Trung bình yếu",IF(AND($P9&gt;=5.5,$P9&lt;=6.9),"Trung bình",IF(AND($P9&gt;=7,$P9&lt;=8.4),"Khá",IF(AND($P9&gt;=8.5,$P9&lt;=10),"Giỏi","")))))</f>
        <v>Giỏi</v>
      </c>
      <c r="S9" s="121" t="str">
        <f>+IF(OR($H9=0,$I9=0,$J9=0,$K9=0),"Không đủ ĐKDT",IF(AND(O9=0,P9&gt;=4),"Không đạt",""))</f>
        <v/>
      </c>
      <c r="T9" s="122" t="s">
        <v>73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25.05" customHeight="1">
      <c r="B10" s="123">
        <v>2</v>
      </c>
      <c r="C10" s="124" t="s">
        <v>122</v>
      </c>
      <c r="D10" s="125" t="s">
        <v>123</v>
      </c>
      <c r="E10" s="126" t="s">
        <v>124</v>
      </c>
      <c r="F10" s="127" t="s">
        <v>125</v>
      </c>
      <c r="G10" s="124" t="s">
        <v>126</v>
      </c>
      <c r="H10" s="128">
        <v>9</v>
      </c>
      <c r="I10" s="128">
        <v>8</v>
      </c>
      <c r="J10" s="128" t="s">
        <v>28</v>
      </c>
      <c r="K10" s="128">
        <v>8</v>
      </c>
      <c r="L10" s="129"/>
      <c r="M10" s="129"/>
      <c r="N10" s="129"/>
      <c r="O10" s="138" t="s">
        <v>162</v>
      </c>
      <c r="P10" s="131">
        <f>ROUND(SUMPRODUCT(H10:O10,$H$8:$O$8)/100,1)</f>
        <v>2.5</v>
      </c>
      <c r="Q10" s="132" t="str">
        <f t="shared" si="0"/>
        <v>F</v>
      </c>
      <c r="R10" s="133" t="str">
        <f t="shared" si="1"/>
        <v>Kém</v>
      </c>
      <c r="S10" s="121" t="s">
        <v>163</v>
      </c>
      <c r="T10" s="134" t="s">
        <v>73</v>
      </c>
      <c r="U10" s="3"/>
      <c r="V10" s="24"/>
      <c r="W10" s="83" t="str">
        <f>IF(S10="Không đủ ĐKDT","Học lại",IF(S10="Đình chỉ thi","Học lại",IF(AND(MID(G10,2,2)&lt;"12",S10="Vắng"),"Thi lại",IF(S10="Vắng có phép", "Thi lại",IF(AND((MID(G10,2,2)&lt;"12"),P10&lt;4.5),"Thi lại",IF(AND((MID(G10,2,2)&lt;"18"),P10&lt;4),"Học lại",IF(AND((MID(G10,2,2)&gt;"17"),P10&lt;4),"Thi lại",IF(AND(MID(G10,2,2)&gt;"17",O10=0),"Thi lại",IF(AND((MID(G10,2,2)&lt;"12"),O10=0),"Thi lại",IF(AND((MID(G10,2,2)&lt;"18"),(MID(G10,2,2)&gt;"11"),O10=0),"Học lại","Đạt"))))))))))</f>
        <v>Học lại</v>
      </c>
      <c r="X10" s="73"/>
      <c r="Y10" s="73"/>
      <c r="Z10" s="73"/>
      <c r="AA10" s="65"/>
      <c r="AB10" s="65"/>
      <c r="AC10" s="65"/>
      <c r="AD10" s="65"/>
      <c r="AE10" s="64"/>
      <c r="AF10" s="65"/>
      <c r="AG10" s="65"/>
      <c r="AH10" s="65"/>
      <c r="AI10" s="65"/>
      <c r="AJ10" s="65"/>
      <c r="AK10" s="65"/>
      <c r="AL10" s="66"/>
    </row>
    <row r="11" spans="1:38" ht="9" customHeight="1">
      <c r="A11" s="2"/>
      <c r="B11" s="38"/>
      <c r="C11" s="39"/>
      <c r="D11" s="39"/>
      <c r="E11" s="40"/>
      <c r="F11" s="40"/>
      <c r="G11" s="40"/>
      <c r="H11" s="41"/>
      <c r="I11" s="42"/>
      <c r="J11" s="42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3"/>
    </row>
    <row r="12" spans="1:38" ht="16.8" hidden="1">
      <c r="A12" s="2"/>
      <c r="B12" s="166" t="s">
        <v>29</v>
      </c>
      <c r="C12" s="166"/>
      <c r="D12" s="39"/>
      <c r="E12" s="40"/>
      <c r="F12" s="40"/>
      <c r="G12" s="40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3"/>
    </row>
    <row r="13" spans="1:38" ht="16.5" hidden="1" customHeight="1">
      <c r="A13" s="2"/>
      <c r="B13" s="44" t="s">
        <v>30</v>
      </c>
      <c r="C13" s="44"/>
      <c r="D13" s="45">
        <f>+$Z$7</f>
        <v>2</v>
      </c>
      <c r="E13" s="46" t="s">
        <v>31</v>
      </c>
      <c r="F13" s="161" t="s">
        <v>32</v>
      </c>
      <c r="G13" s="161"/>
      <c r="H13" s="161"/>
      <c r="I13" s="161"/>
      <c r="J13" s="161"/>
      <c r="K13" s="161"/>
      <c r="L13" s="161"/>
      <c r="M13" s="161"/>
      <c r="N13" s="161"/>
      <c r="O13" s="47">
        <f>$Z$7 -COUNTIF($S$8:$S$200,"Vắng") -COUNTIF($S$8:$S$200,"Vắng có phép") - COUNTIF($S$8:$S$200,"Đình chỉ thi") - COUNTIF($S$8:$S$200,"Không đủ ĐKDT")</f>
        <v>1</v>
      </c>
      <c r="P13" s="47"/>
      <c r="Q13" s="47"/>
      <c r="R13" s="48"/>
      <c r="S13" s="49" t="s">
        <v>31</v>
      </c>
      <c r="T13" s="48"/>
      <c r="U13" s="3"/>
    </row>
    <row r="14" spans="1:38" ht="16.5" hidden="1" customHeight="1">
      <c r="A14" s="2"/>
      <c r="B14" s="44" t="s">
        <v>33</v>
      </c>
      <c r="C14" s="44"/>
      <c r="D14" s="45">
        <f>+$AK$7</f>
        <v>1</v>
      </c>
      <c r="E14" s="46" t="s">
        <v>31</v>
      </c>
      <c r="F14" s="161" t="s">
        <v>34</v>
      </c>
      <c r="G14" s="161"/>
      <c r="H14" s="161"/>
      <c r="I14" s="161"/>
      <c r="J14" s="161"/>
      <c r="K14" s="161"/>
      <c r="L14" s="161"/>
      <c r="M14" s="161"/>
      <c r="N14" s="161"/>
      <c r="O14" s="50">
        <f>COUNTIF($S$8:$S$76,"Vắng")</f>
        <v>1</v>
      </c>
      <c r="P14" s="50"/>
      <c r="Q14" s="50"/>
      <c r="R14" s="51"/>
      <c r="S14" s="49" t="s">
        <v>31</v>
      </c>
      <c r="T14" s="51"/>
      <c r="U14" s="3"/>
    </row>
    <row r="15" spans="1:38" ht="16.5" hidden="1" customHeight="1">
      <c r="A15" s="2"/>
      <c r="B15" s="44" t="s">
        <v>46</v>
      </c>
      <c r="C15" s="44"/>
      <c r="D15" s="60">
        <f>COUNTIF(W9:W10,"Học lại")</f>
        <v>1</v>
      </c>
      <c r="E15" s="46" t="s">
        <v>31</v>
      </c>
      <c r="F15" s="161" t="s">
        <v>47</v>
      </c>
      <c r="G15" s="161"/>
      <c r="H15" s="161"/>
      <c r="I15" s="161"/>
      <c r="J15" s="161"/>
      <c r="K15" s="161"/>
      <c r="L15" s="161"/>
      <c r="M15" s="161"/>
      <c r="N15" s="161"/>
      <c r="O15" s="47">
        <f>COUNTIF($S$8:$S$76,"Vắng có phép")</f>
        <v>0</v>
      </c>
      <c r="P15" s="47"/>
      <c r="Q15" s="47"/>
      <c r="R15" s="48"/>
      <c r="S15" s="49" t="s">
        <v>31</v>
      </c>
      <c r="T15" s="48"/>
      <c r="U15" s="3"/>
    </row>
    <row r="16" spans="1:38" ht="3" hidden="1" customHeight="1">
      <c r="A16" s="2"/>
      <c r="B16" s="38"/>
      <c r="C16" s="39"/>
      <c r="D16" s="39"/>
      <c r="E16" s="40"/>
      <c r="F16" s="40"/>
      <c r="G16" s="40"/>
      <c r="H16" s="41"/>
      <c r="I16" s="42"/>
      <c r="J16" s="4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3"/>
    </row>
    <row r="17" spans="1:38" hidden="1">
      <c r="B17" s="78" t="s">
        <v>48</v>
      </c>
      <c r="C17" s="78"/>
      <c r="D17" s="79">
        <f>COUNTIF(W9:W10,"Thi lại")</f>
        <v>0</v>
      </c>
      <c r="E17" s="80" t="s">
        <v>31</v>
      </c>
      <c r="F17" s="3"/>
      <c r="G17" s="3"/>
      <c r="H17" s="3"/>
      <c r="I17" s="3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3"/>
    </row>
    <row r="18" spans="1:38" ht="24.75" customHeight="1">
      <c r="B18" s="78"/>
      <c r="C18" s="78"/>
      <c r="D18" s="79"/>
      <c r="E18" s="80"/>
      <c r="F18" s="3"/>
      <c r="G18" s="3"/>
      <c r="H18" s="3"/>
      <c r="I18" s="3"/>
      <c r="J18" s="175" t="s">
        <v>167</v>
      </c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3"/>
    </row>
    <row r="19" spans="1:38" ht="33" customHeight="1">
      <c r="A19" s="52"/>
      <c r="B19" s="173" t="s">
        <v>35</v>
      </c>
      <c r="C19" s="173"/>
      <c r="D19" s="173"/>
      <c r="E19" s="173"/>
      <c r="F19" s="173"/>
      <c r="G19" s="173"/>
      <c r="H19" s="173"/>
      <c r="I19" s="53"/>
      <c r="J19" s="176" t="s">
        <v>61</v>
      </c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3"/>
    </row>
    <row r="20" spans="1:38" ht="4.5" customHeight="1">
      <c r="A20" s="2"/>
      <c r="B20" s="38"/>
      <c r="C20" s="54"/>
      <c r="D20" s="54"/>
      <c r="E20" s="55"/>
      <c r="F20" s="55"/>
      <c r="G20" s="55"/>
      <c r="H20" s="56"/>
      <c r="I20" s="57"/>
      <c r="J20" s="57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38" s="2" customFormat="1">
      <c r="B21" s="173" t="s">
        <v>36</v>
      </c>
      <c r="C21" s="173"/>
      <c r="D21" s="174" t="s">
        <v>37</v>
      </c>
      <c r="E21" s="174"/>
      <c r="F21" s="174"/>
      <c r="G21" s="174"/>
      <c r="H21" s="174"/>
      <c r="I21" s="57"/>
      <c r="J21" s="57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3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9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3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18.75" customHeight="1">
      <c r="A27" s="1"/>
      <c r="B27" s="178" t="s">
        <v>62</v>
      </c>
      <c r="C27" s="178"/>
      <c r="D27" s="178" t="s">
        <v>63</v>
      </c>
      <c r="E27" s="178"/>
      <c r="F27" s="178"/>
      <c r="G27" s="178"/>
      <c r="H27" s="178"/>
      <c r="I27" s="178"/>
      <c r="J27" s="178" t="s">
        <v>64</v>
      </c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18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25.5" customHeight="1">
      <c r="A31" s="1"/>
      <c r="B31" s="173"/>
      <c r="C31" s="173"/>
      <c r="D31" s="173"/>
      <c r="E31" s="173"/>
      <c r="F31" s="173"/>
      <c r="G31" s="173"/>
      <c r="H31" s="173"/>
      <c r="I31" s="53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8.75" customHeight="1">
      <c r="A32" s="1"/>
      <c r="B32" s="38"/>
      <c r="C32" s="54"/>
      <c r="D32" s="54"/>
      <c r="E32" s="55"/>
      <c r="F32" s="55"/>
      <c r="G32" s="55"/>
      <c r="H32" s="56"/>
      <c r="I32" s="57"/>
      <c r="J32" s="57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5" customHeight="1">
      <c r="A33" s="1"/>
      <c r="B33" s="173"/>
      <c r="C33" s="173"/>
      <c r="D33" s="174"/>
      <c r="E33" s="174"/>
      <c r="F33" s="174"/>
      <c r="G33" s="174"/>
      <c r="H33" s="174"/>
      <c r="I33" s="57"/>
      <c r="J33" s="57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15" customHeight="1">
      <c r="A38" s="1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6.7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t="36" customHeight="1">
      <c r="A40" s="1"/>
      <c r="B40" s="181" t="s">
        <v>38</v>
      </c>
      <c r="C40" s="181"/>
      <c r="D40" s="181"/>
      <c r="E40" s="181"/>
      <c r="F40" s="181"/>
      <c r="G40" s="181"/>
      <c r="H40" s="181"/>
      <c r="I40" s="139"/>
      <c r="J40" s="182" t="s">
        <v>49</v>
      </c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3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>
      <c r="A41" s="1"/>
      <c r="B41" s="140"/>
      <c r="C41" s="141"/>
      <c r="D41" s="141"/>
      <c r="E41" s="142"/>
      <c r="F41" s="142"/>
      <c r="G41" s="142"/>
      <c r="H41" s="143"/>
      <c r="I41" s="144"/>
      <c r="J41" s="144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>
      <c r="A42" s="1"/>
      <c r="B42" s="181" t="s">
        <v>36</v>
      </c>
      <c r="C42" s="181"/>
      <c r="D42" s="184" t="s">
        <v>37</v>
      </c>
      <c r="E42" s="184"/>
      <c r="F42" s="184"/>
      <c r="G42" s="184"/>
      <c r="H42" s="184"/>
      <c r="I42" s="144"/>
      <c r="J42" s="144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</row>
    <row r="45" spans="1:38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38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38">
      <c r="B47" s="179"/>
      <c r="C47" s="179"/>
      <c r="D47" s="179"/>
      <c r="E47" s="179"/>
      <c r="F47" s="179"/>
      <c r="G47" s="179"/>
      <c r="H47" s="179"/>
      <c r="I47" s="179"/>
      <c r="J47" s="179" t="s">
        <v>50</v>
      </c>
      <c r="K47" s="179"/>
      <c r="L47" s="179"/>
      <c r="M47" s="179"/>
      <c r="N47" s="179"/>
      <c r="O47" s="179"/>
      <c r="P47" s="179"/>
      <c r="Q47" s="179"/>
      <c r="R47" s="179"/>
      <c r="S47" s="179"/>
      <c r="T47" s="179"/>
    </row>
  </sheetData>
  <sheetProtection formatCells="0" formatColumns="0" formatRows="0" insertColumns="0" insertRows="0" insertHyperlinks="0" deleteColumns="0" deleteRows="0" sort="0" autoFilter="0" pivotTables="0"/>
  <autoFilter ref="A7:AL10">
    <filterColumn colId="3" showButton="0"/>
  </autoFilter>
  <mergeCells count="64">
    <mergeCell ref="B1:G1"/>
    <mergeCell ref="H1:T1"/>
    <mergeCell ref="B2:G2"/>
    <mergeCell ref="H2:T2"/>
    <mergeCell ref="B3:C3"/>
    <mergeCell ref="D3:N3"/>
    <mergeCell ref="O3:T3"/>
    <mergeCell ref="AI3:AJ5"/>
    <mergeCell ref="AK3:AL5"/>
    <mergeCell ref="B4:C4"/>
    <mergeCell ref="G4:N4"/>
    <mergeCell ref="O4:T4"/>
    <mergeCell ref="X3:X6"/>
    <mergeCell ref="Y3:Y6"/>
    <mergeCell ref="Z3:Z6"/>
    <mergeCell ref="AA3:AD5"/>
    <mergeCell ref="AE3:AF5"/>
    <mergeCell ref="AG3:AH5"/>
    <mergeCell ref="S6:S8"/>
    <mergeCell ref="T6:T8"/>
    <mergeCell ref="Q6:Q7"/>
    <mergeCell ref="R6:R7"/>
    <mergeCell ref="B6:B7"/>
    <mergeCell ref="F14:N14"/>
    <mergeCell ref="N6:N7"/>
    <mergeCell ref="O6:O7"/>
    <mergeCell ref="P6:P8"/>
    <mergeCell ref="H6:H7"/>
    <mergeCell ref="I6:I7"/>
    <mergeCell ref="J6:J7"/>
    <mergeCell ref="K6:K7"/>
    <mergeCell ref="L6:L7"/>
    <mergeCell ref="M6:M7"/>
    <mergeCell ref="F6:F7"/>
    <mergeCell ref="G6:G7"/>
    <mergeCell ref="B8:G8"/>
    <mergeCell ref="B12:C12"/>
    <mergeCell ref="F13:N13"/>
    <mergeCell ref="C6:C7"/>
    <mergeCell ref="D6:E7"/>
    <mergeCell ref="B33:C33"/>
    <mergeCell ref="D33:H33"/>
    <mergeCell ref="F15:N15"/>
    <mergeCell ref="J17:T17"/>
    <mergeCell ref="J18:T18"/>
    <mergeCell ref="B19:H19"/>
    <mergeCell ref="J19:T19"/>
    <mergeCell ref="B21:C21"/>
    <mergeCell ref="D21:H21"/>
    <mergeCell ref="B27:C27"/>
    <mergeCell ref="D27:I27"/>
    <mergeCell ref="J27:T27"/>
    <mergeCell ref="B31:H31"/>
    <mergeCell ref="J31:T31"/>
    <mergeCell ref="B47:C47"/>
    <mergeCell ref="D47:I47"/>
    <mergeCell ref="J47:T47"/>
    <mergeCell ref="B38:C38"/>
    <mergeCell ref="D38:I38"/>
    <mergeCell ref="J38:T38"/>
    <mergeCell ref="B40:H40"/>
    <mergeCell ref="J40:T40"/>
    <mergeCell ref="B42:C42"/>
    <mergeCell ref="D42:H42"/>
  </mergeCells>
  <conditionalFormatting sqref="H9:O10">
    <cfRule type="cellIs" dxfId="79" priority="18" operator="greaterThan">
      <formula>10</formula>
    </cfRule>
  </conditionalFormatting>
  <conditionalFormatting sqref="O9:O10">
    <cfRule type="cellIs" dxfId="78" priority="12" operator="greaterThan">
      <formula>10</formula>
    </cfRule>
    <cfRule type="cellIs" dxfId="77" priority="13" operator="greaterThan">
      <formula>10</formula>
    </cfRule>
    <cfRule type="cellIs" dxfId="76" priority="14" operator="greaterThan">
      <formula>10</formula>
    </cfRule>
    <cfRule type="cellIs" dxfId="75" priority="15" operator="greaterThan">
      <formula>10</formula>
    </cfRule>
    <cfRule type="cellIs" dxfId="74" priority="16" operator="greaterThan">
      <formula>10</formula>
    </cfRule>
    <cfRule type="cellIs" dxfId="73" priority="17" operator="greaterThan">
      <formula>10</formula>
    </cfRule>
  </conditionalFormatting>
  <conditionalFormatting sqref="H9:K10">
    <cfRule type="cellIs" dxfId="72" priority="10" operator="greaterThan">
      <formula>10</formula>
    </cfRule>
  </conditionalFormatting>
  <conditionalFormatting sqref="C1:C1048576">
    <cfRule type="duplicateValues" dxfId="71" priority="7"/>
  </conditionalFormatting>
  <conditionalFormatting sqref="C18:C27">
    <cfRule type="duplicateValues" dxfId="70" priority="5"/>
  </conditionalFormatting>
  <dataValidations count="1">
    <dataValidation allowBlank="1" showInputMessage="1" showErrorMessage="1" errorTitle="Không xóa dữ liệu" error="Không xóa dữ liệu" prompt="Không xóa dữ liệu" sqref="W9:W10 X2:AL7 D15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46"/>
  <sheetViews>
    <sheetView workbookViewId="0">
      <pane ySplit="2" topLeftCell="A9" activePane="bottomLeft" state="frozen"/>
      <selection activeCell="A6" sqref="A6:XFD6"/>
      <selection pane="bottomLeft" activeCell="J30" sqref="J30:T30"/>
    </sheetView>
  </sheetViews>
  <sheetFormatPr defaultColWidth="9" defaultRowHeight="15.6"/>
  <cols>
    <col min="1" max="1" width="1.5" style="1" customWidth="1"/>
    <col min="2" max="2" width="4" style="1" customWidth="1"/>
    <col min="3" max="3" width="11.3984375" style="1" customWidth="1"/>
    <col min="4" max="4" width="13.09765625" style="1" customWidth="1"/>
    <col min="5" max="5" width="8.19921875" style="1" customWidth="1"/>
    <col min="6" max="6" width="9.3984375" style="1" hidden="1" customWidth="1"/>
    <col min="7" max="7" width="11" style="1" customWidth="1"/>
    <col min="8" max="11" width="4.3984375" style="1" customWidth="1"/>
    <col min="12" max="12" width="3.19921875" style="1" customWidth="1"/>
    <col min="13" max="13" width="3.5" style="1" customWidth="1"/>
    <col min="14" max="14" width="6.8984375" style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0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1:38" ht="27.75" customHeight="1">
      <c r="B1" s="147" t="s">
        <v>0</v>
      </c>
      <c r="C1" s="147"/>
      <c r="D1" s="147"/>
      <c r="E1" s="147"/>
      <c r="F1" s="147"/>
      <c r="G1" s="147"/>
      <c r="H1" s="148" t="s">
        <v>161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"/>
    </row>
    <row r="2" spans="1:38" ht="25.5" customHeight="1">
      <c r="B2" s="149" t="s">
        <v>1</v>
      </c>
      <c r="C2" s="149"/>
      <c r="D2" s="149"/>
      <c r="E2" s="149"/>
      <c r="F2" s="149"/>
      <c r="G2" s="149"/>
      <c r="H2" s="150" t="s">
        <v>77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4"/>
      <c r="V2" s="5"/>
      <c r="AD2" s="62"/>
      <c r="AE2" s="63"/>
      <c r="AF2" s="62"/>
      <c r="AG2" s="62"/>
      <c r="AH2" s="62"/>
      <c r="AI2" s="63"/>
      <c r="AJ2" s="62"/>
    </row>
    <row r="3" spans="1:38" ht="23.25" customHeight="1">
      <c r="B3" s="151" t="s">
        <v>2</v>
      </c>
      <c r="C3" s="151"/>
      <c r="D3" s="152" t="s">
        <v>165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53</v>
      </c>
      <c r="P3" s="153"/>
      <c r="Q3" s="153"/>
      <c r="R3" s="153"/>
      <c r="S3" s="153"/>
      <c r="T3" s="153"/>
      <c r="W3" s="62"/>
      <c r="X3" s="154" t="s">
        <v>45</v>
      </c>
      <c r="Y3" s="154" t="s">
        <v>8</v>
      </c>
      <c r="Z3" s="154" t="s">
        <v>44</v>
      </c>
      <c r="AA3" s="154" t="s">
        <v>43</v>
      </c>
      <c r="AB3" s="154"/>
      <c r="AC3" s="154"/>
      <c r="AD3" s="154"/>
      <c r="AE3" s="154" t="s">
        <v>42</v>
      </c>
      <c r="AF3" s="154"/>
      <c r="AG3" s="154" t="s">
        <v>40</v>
      </c>
      <c r="AH3" s="154"/>
      <c r="AI3" s="154" t="s">
        <v>41</v>
      </c>
      <c r="AJ3" s="154"/>
      <c r="AK3" s="154" t="s">
        <v>39</v>
      </c>
      <c r="AL3" s="154"/>
    </row>
    <row r="4" spans="1:38" ht="17.25" customHeight="1">
      <c r="B4" s="155" t="s">
        <v>3</v>
      </c>
      <c r="C4" s="155"/>
      <c r="D4" s="6">
        <v>2</v>
      </c>
      <c r="G4" s="156" t="s">
        <v>51</v>
      </c>
      <c r="H4" s="156"/>
      <c r="I4" s="156"/>
      <c r="J4" s="156"/>
      <c r="K4" s="156"/>
      <c r="L4" s="156"/>
      <c r="M4" s="156"/>
      <c r="N4" s="156"/>
      <c r="O4" s="156" t="s">
        <v>52</v>
      </c>
      <c r="P4" s="156"/>
      <c r="Q4" s="156"/>
      <c r="R4" s="156"/>
      <c r="S4" s="156"/>
      <c r="T4" s="156"/>
      <c r="W4" s="62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</row>
    <row r="5" spans="1:38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58"/>
      <c r="P5" s="3"/>
      <c r="Q5" s="3"/>
      <c r="R5" s="3"/>
      <c r="S5" s="3"/>
      <c r="T5" s="3"/>
      <c r="W5" s="62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</row>
    <row r="6" spans="1:38" ht="44.25" customHeight="1">
      <c r="B6" s="157" t="s">
        <v>4</v>
      </c>
      <c r="C6" s="167" t="s">
        <v>5</v>
      </c>
      <c r="D6" s="169" t="s">
        <v>6</v>
      </c>
      <c r="E6" s="170"/>
      <c r="F6" s="157" t="s">
        <v>7</v>
      </c>
      <c r="G6" s="157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0" t="s">
        <v>13</v>
      </c>
      <c r="M6" s="160" t="s">
        <v>14</v>
      </c>
      <c r="N6" s="160" t="s">
        <v>15</v>
      </c>
      <c r="O6" s="160" t="s">
        <v>16</v>
      </c>
      <c r="P6" s="157" t="s">
        <v>17</v>
      </c>
      <c r="Q6" s="160" t="s">
        <v>18</v>
      </c>
      <c r="R6" s="157" t="s">
        <v>19</v>
      </c>
      <c r="S6" s="157" t="s">
        <v>20</v>
      </c>
      <c r="T6" s="157" t="s">
        <v>21</v>
      </c>
      <c r="W6" s="62"/>
      <c r="X6" s="154"/>
      <c r="Y6" s="154"/>
      <c r="Z6" s="154"/>
      <c r="AA6" s="65" t="s">
        <v>22</v>
      </c>
      <c r="AB6" s="65" t="s">
        <v>23</v>
      </c>
      <c r="AC6" s="65" t="s">
        <v>24</v>
      </c>
      <c r="AD6" s="65" t="s">
        <v>25</v>
      </c>
      <c r="AE6" s="65" t="s">
        <v>26</v>
      </c>
      <c r="AF6" s="65" t="s">
        <v>25</v>
      </c>
      <c r="AG6" s="65" t="s">
        <v>26</v>
      </c>
      <c r="AH6" s="65" t="s">
        <v>25</v>
      </c>
      <c r="AI6" s="65" t="s">
        <v>26</v>
      </c>
      <c r="AJ6" s="65" t="s">
        <v>25</v>
      </c>
      <c r="AK6" s="65" t="s">
        <v>26</v>
      </c>
      <c r="AL6" s="66" t="s">
        <v>25</v>
      </c>
    </row>
    <row r="7" spans="1:38" ht="44.25" customHeight="1">
      <c r="B7" s="159"/>
      <c r="C7" s="168"/>
      <c r="D7" s="171"/>
      <c r="E7" s="172"/>
      <c r="F7" s="159"/>
      <c r="G7" s="159"/>
      <c r="H7" s="162"/>
      <c r="I7" s="162"/>
      <c r="J7" s="162"/>
      <c r="K7" s="162"/>
      <c r="L7" s="160"/>
      <c r="M7" s="160"/>
      <c r="N7" s="160"/>
      <c r="O7" s="160"/>
      <c r="P7" s="158"/>
      <c r="Q7" s="160"/>
      <c r="R7" s="159"/>
      <c r="S7" s="158"/>
      <c r="T7" s="158"/>
      <c r="V7" s="8"/>
      <c r="W7" s="62"/>
      <c r="X7" s="67" t="str">
        <f>+D3</f>
        <v xml:space="preserve">         Định giá doanh nghiệp</v>
      </c>
      <c r="Y7" s="68" t="str">
        <f>+O3</f>
        <v>Nhóm: FIA1440</v>
      </c>
      <c r="Z7" s="69">
        <f>+$AI$7+$AK$7+$AG$7</f>
        <v>1</v>
      </c>
      <c r="AA7" s="63">
        <f>COUNTIF($S$8:$S$69,"Khiển trách")</f>
        <v>0</v>
      </c>
      <c r="AB7" s="63">
        <f>COUNTIF($S$8:$S$69,"Cảnh cáo")</f>
        <v>0</v>
      </c>
      <c r="AC7" s="63">
        <f>COUNTIF($S$8:$S$69,"Đình chỉ thi")</f>
        <v>0</v>
      </c>
      <c r="AD7" s="70">
        <f>+($AA$7+$AB$7+$AC$7)/$Z$7*100%</f>
        <v>0</v>
      </c>
      <c r="AE7" s="63">
        <f>SUM(COUNTIF($S$8:$S$67,"Vắng"),COUNTIF($S$8:$S$67,"Vắng có phép"))</f>
        <v>0</v>
      </c>
      <c r="AF7" s="71">
        <f>+$AE$7/$Z$7</f>
        <v>0</v>
      </c>
      <c r="AG7" s="72">
        <f>COUNTIF($W$8:$W$67,"Thi lại")</f>
        <v>0</v>
      </c>
      <c r="AH7" s="71">
        <f>+$AG$7/$Z$7</f>
        <v>0</v>
      </c>
      <c r="AI7" s="72">
        <f>COUNTIF($W$8:$W$68,"Học lại")</f>
        <v>0</v>
      </c>
      <c r="AJ7" s="71">
        <f>+$AI$7/$Z$7</f>
        <v>0</v>
      </c>
      <c r="AK7" s="63">
        <f>COUNTIF($W$9:$W$68,"Đạt")</f>
        <v>1</v>
      </c>
      <c r="AL7" s="70">
        <f>+$AK$7/$Z$7</f>
        <v>1</v>
      </c>
    </row>
    <row r="8" spans="1:38" ht="14.25" customHeight="1">
      <c r="B8" s="163" t="s">
        <v>27</v>
      </c>
      <c r="C8" s="164"/>
      <c r="D8" s="164"/>
      <c r="E8" s="164"/>
      <c r="F8" s="164"/>
      <c r="G8" s="165"/>
      <c r="H8" s="9">
        <v>10</v>
      </c>
      <c r="I8" s="9">
        <v>10</v>
      </c>
      <c r="J8" s="82"/>
      <c r="K8" s="9">
        <v>10</v>
      </c>
      <c r="L8" s="10"/>
      <c r="M8" s="11"/>
      <c r="N8" s="11"/>
      <c r="O8" s="59">
        <f>100-(H8+I8+J8+K8)</f>
        <v>70</v>
      </c>
      <c r="P8" s="159"/>
      <c r="Q8" s="12"/>
      <c r="R8" s="12"/>
      <c r="S8" s="159"/>
      <c r="T8" s="159"/>
      <c r="W8" s="62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1.05" customHeight="1">
      <c r="B9" s="13">
        <v>1</v>
      </c>
      <c r="C9" s="14" t="s">
        <v>54</v>
      </c>
      <c r="D9" s="15" t="s">
        <v>55</v>
      </c>
      <c r="E9" s="16" t="s">
        <v>56</v>
      </c>
      <c r="F9" s="17" t="s">
        <v>57</v>
      </c>
      <c r="G9" s="14" t="s">
        <v>58</v>
      </c>
      <c r="H9" s="18">
        <v>9</v>
      </c>
      <c r="I9" s="18">
        <v>8</v>
      </c>
      <c r="J9" s="18" t="s">
        <v>28</v>
      </c>
      <c r="K9" s="18">
        <v>8</v>
      </c>
      <c r="L9" s="19"/>
      <c r="M9" s="19"/>
      <c r="N9" s="19"/>
      <c r="O9" s="20">
        <v>6</v>
      </c>
      <c r="P9" s="21">
        <f>ROUND(SUMPRODUCT(H9:O9,$H$8:$O$8)/100,1)</f>
        <v>6.7</v>
      </c>
      <c r="Q9" s="22" t="str">
        <f t="shared" ref="Q9" si="0">IF(AND($P9&gt;=9,$P9&lt;=10),"A+","")&amp;IF(AND($P9&gt;=8.5,$P9&lt;=8.9),"A","")&amp;IF(AND($P9&gt;=8,$P9&lt;=8.4),"B+","")&amp;IF(AND($P9&gt;=7,$P9&lt;=7.9),"B","")&amp;IF(AND($P9&gt;=6.5,$P9&lt;=6.9),"C+","")&amp;IF(AND($P9&gt;=5.5,$P9&lt;=6.4),"C","")&amp;IF(AND($P9&gt;=5,$P9&lt;=5.4),"D+","")&amp;IF(AND($P9&gt;=4,$P9&lt;=4.9),"D","")&amp;IF(AND($P9&lt;4),"F","")</f>
        <v>C+</v>
      </c>
      <c r="R9" s="22" t="str">
        <f t="shared" ref="R9" si="1">IF($P9&lt;4,"Kém",IF(AND($P9&gt;=4,$P9&lt;=5.4),"Trung bình yếu",IF(AND($P9&gt;=5.5,$P9&lt;=6.9),"Trung bình",IF(AND($P9&gt;=7,$P9&lt;=8.4),"Khá",IF(AND($P9&gt;=8.5,$P9&lt;=10),"Giỏi","")))))</f>
        <v>Trung bình</v>
      </c>
      <c r="S9" s="35" t="str">
        <f>+IF(OR($H9=0,$I9=0,$J9=0,$K9=0),"Không đủ ĐKDT",IF(AND(O9=0,P9&gt;=4),"Không đạt",""))</f>
        <v/>
      </c>
      <c r="T9" s="85" t="s">
        <v>59</v>
      </c>
      <c r="U9" s="3"/>
      <c r="V9" s="24"/>
      <c r="W9" s="83" t="str">
        <f>IF(S9="Không đủ ĐKDT","Học lại",IF(S9="Đình chỉ thi","Học lại",IF(AND(MID(G9,2,2)&lt;"12",S9="Vắng"),"Thi lại",IF(S9="Vắng có phép", "Thi lại",IF(AND((MID(G9,2,2)&lt;"12"),P9&lt;4.5),"Thi lại",IF(AND((MID(G9,2,2)&lt;"18"),P9&lt;4),"Học lại",IF(AND((MID(G9,2,2)&gt;"17"),P9&lt;4),"Thi lại",IF(AND(MID(G9,2,2)&gt;"17",O9=0),"Thi lại",IF(AND((MID(G9,2,2)&lt;"12"),O9=0),"Thi lại",IF(AND((MID(G9,2,2)&lt;"18"),(MID(G9,2,2)&gt;"11"),O9=0),"Học lại","Đạt"))))))))))</f>
        <v>Đạt</v>
      </c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9" customHeight="1">
      <c r="A10" s="2"/>
      <c r="B10" s="38"/>
      <c r="C10" s="39"/>
      <c r="D10" s="39"/>
      <c r="E10" s="40"/>
      <c r="F10" s="40"/>
      <c r="G10" s="40"/>
      <c r="H10" s="41"/>
      <c r="I10" s="42"/>
      <c r="J10" s="42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3"/>
    </row>
    <row r="11" spans="1:38" ht="16.8" hidden="1">
      <c r="A11" s="2"/>
      <c r="B11" s="166" t="s">
        <v>29</v>
      </c>
      <c r="C11" s="166"/>
      <c r="D11" s="39"/>
      <c r="E11" s="40"/>
      <c r="F11" s="40"/>
      <c r="G11" s="40"/>
      <c r="H11" s="41"/>
      <c r="I11" s="42"/>
      <c r="J11" s="42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3"/>
    </row>
    <row r="12" spans="1:38" ht="16.5" hidden="1" customHeight="1">
      <c r="A12" s="2"/>
      <c r="B12" s="44" t="s">
        <v>30</v>
      </c>
      <c r="C12" s="44"/>
      <c r="D12" s="45">
        <f>+$Z$7</f>
        <v>1</v>
      </c>
      <c r="E12" s="46" t="s">
        <v>31</v>
      </c>
      <c r="F12" s="161" t="s">
        <v>32</v>
      </c>
      <c r="G12" s="161"/>
      <c r="H12" s="161"/>
      <c r="I12" s="161"/>
      <c r="J12" s="161"/>
      <c r="K12" s="161"/>
      <c r="L12" s="161"/>
      <c r="M12" s="161"/>
      <c r="N12" s="161"/>
      <c r="O12" s="47">
        <f>$Z$7 -COUNTIF($S$8:$S$199,"Vắng") -COUNTIF($S$8:$S$199,"Vắng có phép") - COUNTIF($S$8:$S$199,"Đình chỉ thi") - COUNTIF($S$8:$S$199,"Không đủ ĐKDT")</f>
        <v>1</v>
      </c>
      <c r="P12" s="47"/>
      <c r="Q12" s="47"/>
      <c r="R12" s="48"/>
      <c r="S12" s="49" t="s">
        <v>31</v>
      </c>
      <c r="T12" s="48"/>
      <c r="U12" s="3"/>
    </row>
    <row r="13" spans="1:38" ht="16.5" hidden="1" customHeight="1">
      <c r="A13" s="2"/>
      <c r="B13" s="44" t="s">
        <v>33</v>
      </c>
      <c r="C13" s="44"/>
      <c r="D13" s="45">
        <f>+$AK$7</f>
        <v>1</v>
      </c>
      <c r="E13" s="46" t="s">
        <v>31</v>
      </c>
      <c r="F13" s="161" t="s">
        <v>34</v>
      </c>
      <c r="G13" s="161"/>
      <c r="H13" s="161"/>
      <c r="I13" s="161"/>
      <c r="J13" s="161"/>
      <c r="K13" s="161"/>
      <c r="L13" s="161"/>
      <c r="M13" s="161"/>
      <c r="N13" s="161"/>
      <c r="O13" s="50">
        <f>COUNTIF($S$8:$S$75,"Vắng")</f>
        <v>0</v>
      </c>
      <c r="P13" s="50"/>
      <c r="Q13" s="50"/>
      <c r="R13" s="51"/>
      <c r="S13" s="49" t="s">
        <v>31</v>
      </c>
      <c r="T13" s="51"/>
      <c r="U13" s="3"/>
    </row>
    <row r="14" spans="1:38" ht="16.5" hidden="1" customHeight="1">
      <c r="A14" s="2"/>
      <c r="B14" s="44" t="s">
        <v>46</v>
      </c>
      <c r="C14" s="44"/>
      <c r="D14" s="60">
        <f>COUNTIF(W9:W9,"Học lại")</f>
        <v>0</v>
      </c>
      <c r="E14" s="46" t="s">
        <v>31</v>
      </c>
      <c r="F14" s="161" t="s">
        <v>47</v>
      </c>
      <c r="G14" s="161"/>
      <c r="H14" s="161"/>
      <c r="I14" s="161"/>
      <c r="J14" s="161"/>
      <c r="K14" s="161"/>
      <c r="L14" s="161"/>
      <c r="M14" s="161"/>
      <c r="N14" s="161"/>
      <c r="O14" s="47">
        <f>COUNTIF($S$8:$S$75,"Vắng có phép")</f>
        <v>0</v>
      </c>
      <c r="P14" s="47"/>
      <c r="Q14" s="47"/>
      <c r="R14" s="48"/>
      <c r="S14" s="49" t="s">
        <v>31</v>
      </c>
      <c r="T14" s="48"/>
      <c r="U14" s="3"/>
    </row>
    <row r="15" spans="1:38" ht="3" hidden="1" customHeight="1">
      <c r="A15" s="2"/>
      <c r="B15" s="38"/>
      <c r="C15" s="39"/>
      <c r="D15" s="39"/>
      <c r="E15" s="40"/>
      <c r="F15" s="40"/>
      <c r="G15" s="40"/>
      <c r="H15" s="41"/>
      <c r="I15" s="42"/>
      <c r="J15" s="4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3"/>
    </row>
    <row r="16" spans="1:38" hidden="1">
      <c r="B16" s="78" t="s">
        <v>48</v>
      </c>
      <c r="C16" s="78"/>
      <c r="D16" s="79">
        <f>COUNTIF(W9:W9,"Thi lại")</f>
        <v>0</v>
      </c>
      <c r="E16" s="80" t="s">
        <v>31</v>
      </c>
      <c r="F16" s="3"/>
      <c r="G16" s="3"/>
      <c r="H16" s="3"/>
      <c r="I16" s="3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3"/>
    </row>
    <row r="17" spans="1:38" ht="24.75" customHeight="1">
      <c r="B17" s="78"/>
      <c r="C17" s="78"/>
      <c r="D17" s="79"/>
      <c r="E17" s="80"/>
      <c r="F17" s="3"/>
      <c r="G17" s="3"/>
      <c r="H17" s="3"/>
      <c r="I17" s="3"/>
      <c r="J17" s="175" t="s">
        <v>164</v>
      </c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3"/>
    </row>
    <row r="18" spans="1:38" ht="33" customHeight="1">
      <c r="A18" s="52"/>
      <c r="B18" s="173"/>
      <c r="C18" s="173"/>
      <c r="D18" s="173"/>
      <c r="E18" s="173"/>
      <c r="F18" s="173"/>
      <c r="G18" s="173"/>
      <c r="H18" s="173"/>
      <c r="I18" s="53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3"/>
    </row>
    <row r="19" spans="1:38" ht="4.5" customHeight="1">
      <c r="A19" s="2"/>
      <c r="B19" s="38"/>
      <c r="C19" s="54"/>
      <c r="D19" s="54"/>
      <c r="E19" s="55"/>
      <c r="F19" s="55"/>
      <c r="G19" s="55"/>
      <c r="H19" s="56"/>
      <c r="I19" s="57"/>
      <c r="J19" s="57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38" s="2" customFormat="1">
      <c r="B20" s="173"/>
      <c r="C20" s="173"/>
      <c r="D20" s="174"/>
      <c r="E20" s="174"/>
      <c r="F20" s="174"/>
      <c r="G20" s="174"/>
      <c r="H20" s="174"/>
      <c r="I20" s="57"/>
      <c r="J20" s="57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3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</row>
    <row r="21" spans="1:38" s="2" customForma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38" s="2" customFormat="1" ht="9.7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38" s="2" customFormat="1" ht="3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38" s="2" customFormat="1" ht="18.75" customHeight="1">
      <c r="A26" s="1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3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38" s="2" customFormat="1" ht="18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38" s="2" customFormat="1" ht="18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38" s="2" customFormat="1" ht="18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s="2" customFormat="1" ht="25.5" customHeight="1">
      <c r="A30" s="1"/>
      <c r="B30" s="173"/>
      <c r="C30" s="173"/>
      <c r="D30" s="173"/>
      <c r="E30" s="173"/>
      <c r="F30" s="173"/>
      <c r="G30" s="173"/>
      <c r="H30" s="173"/>
      <c r="I30" s="53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3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38" s="2" customFormat="1" ht="18.75" customHeight="1">
      <c r="A31" s="1"/>
      <c r="B31" s="38"/>
      <c r="C31" s="54"/>
      <c r="D31" s="54"/>
      <c r="E31" s="55"/>
      <c r="F31" s="55"/>
      <c r="G31" s="55"/>
      <c r="H31" s="56"/>
      <c r="I31" s="57"/>
      <c r="J31" s="57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38" s="2" customFormat="1" ht="15" customHeight="1">
      <c r="A32" s="1"/>
      <c r="B32" s="173"/>
      <c r="C32" s="173"/>
      <c r="D32" s="174"/>
      <c r="E32" s="174"/>
      <c r="F32" s="174"/>
      <c r="G32" s="174"/>
      <c r="H32" s="174"/>
      <c r="I32" s="57"/>
      <c r="J32" s="57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3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s="2" customFormat="1" ht="1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1:38" s="2" customFormat="1" ht="1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2" customFormat="1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1:38" s="2" customFormat="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38" s="2" customFormat="1" ht="15" customHeight="1">
      <c r="A37" s="1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3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1:38" s="2" customFormat="1" ht="36.75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1:38" s="2" customFormat="1" ht="36" hidden="1" customHeight="1">
      <c r="A39" s="1"/>
      <c r="B39" s="173" t="s">
        <v>38</v>
      </c>
      <c r="C39" s="173"/>
      <c r="D39" s="173"/>
      <c r="E39" s="173"/>
      <c r="F39" s="173"/>
      <c r="G39" s="173"/>
      <c r="H39" s="173"/>
      <c r="I39" s="53"/>
      <c r="J39" s="176" t="s">
        <v>49</v>
      </c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3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idden="1">
      <c r="A40" s="1"/>
      <c r="B40" s="38"/>
      <c r="C40" s="54"/>
      <c r="D40" s="54"/>
      <c r="E40" s="55"/>
      <c r="F40" s="55"/>
      <c r="G40" s="55"/>
      <c r="H40" s="56"/>
      <c r="I40" s="57"/>
      <c r="J40" s="57"/>
      <c r="K40" s="3"/>
      <c r="L40" s="3"/>
      <c r="M40" s="3"/>
      <c r="N40" s="3"/>
      <c r="O40" s="3"/>
      <c r="P40" s="3"/>
      <c r="Q40" s="3"/>
      <c r="R40" s="3"/>
      <c r="S40" s="3"/>
      <c r="T40" s="3"/>
      <c r="U40" s="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idden="1">
      <c r="A41" s="1"/>
      <c r="B41" s="173" t="s">
        <v>36</v>
      </c>
      <c r="C41" s="173"/>
      <c r="D41" s="174" t="s">
        <v>37</v>
      </c>
      <c r="E41" s="174"/>
      <c r="F41" s="174"/>
      <c r="G41" s="174"/>
      <c r="H41" s="174"/>
      <c r="I41" s="57"/>
      <c r="J41" s="57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idden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hidden="1"/>
    <row r="44" spans="1:38" hidden="1"/>
    <row r="45" spans="1:38" hidden="1"/>
    <row r="46" spans="1:38" hidden="1">
      <c r="B46" s="180"/>
      <c r="C46" s="180"/>
      <c r="D46" s="180"/>
      <c r="E46" s="180"/>
      <c r="F46" s="180"/>
      <c r="G46" s="180"/>
      <c r="H46" s="180"/>
      <c r="I46" s="180"/>
      <c r="J46" s="180" t="s">
        <v>50</v>
      </c>
      <c r="K46" s="180"/>
      <c r="L46" s="180"/>
      <c r="M46" s="180"/>
      <c r="N46" s="180"/>
      <c r="O46" s="180"/>
      <c r="P46" s="180"/>
      <c r="Q46" s="180"/>
      <c r="R46" s="180"/>
      <c r="S46" s="180"/>
      <c r="T46" s="180"/>
    </row>
  </sheetData>
  <sheetProtection formatCells="0" formatColumns="0" formatRows="0" insertColumns="0" insertRows="0" insertHyperlinks="0" deleteColumns="0" deleteRows="0" sort="0" autoFilter="0" pivotTables="0"/>
  <autoFilter ref="A7:AL9">
    <filterColumn colId="3" showButton="0"/>
  </autoFilter>
  <mergeCells count="64">
    <mergeCell ref="B32:C32"/>
    <mergeCell ref="D32:H32"/>
    <mergeCell ref="B37:C37"/>
    <mergeCell ref="D37:I37"/>
    <mergeCell ref="J37:T37"/>
    <mergeCell ref="F12:N12"/>
    <mergeCell ref="F13:N13"/>
    <mergeCell ref="L6:L7"/>
    <mergeCell ref="H6:H7"/>
    <mergeCell ref="D3:N3"/>
    <mergeCell ref="G4:N4"/>
    <mergeCell ref="O3:T3"/>
    <mergeCell ref="O4:T4"/>
    <mergeCell ref="B1:G1"/>
    <mergeCell ref="H1:T1"/>
    <mergeCell ref="B2:G2"/>
    <mergeCell ref="H2:T2"/>
    <mergeCell ref="AE3:AF5"/>
    <mergeCell ref="AG3:AH5"/>
    <mergeCell ref="AI3:AJ5"/>
    <mergeCell ref="AK3:AL5"/>
    <mergeCell ref="B4:C4"/>
    <mergeCell ref="B3:C3"/>
    <mergeCell ref="X3:X6"/>
    <mergeCell ref="Y3:Y6"/>
    <mergeCell ref="Z3:Z6"/>
    <mergeCell ref="B6:B7"/>
    <mergeCell ref="C6:C7"/>
    <mergeCell ref="D6:E7"/>
    <mergeCell ref="F6:F7"/>
    <mergeCell ref="I6:I7"/>
    <mergeCell ref="J6:J7"/>
    <mergeCell ref="K6:K7"/>
    <mergeCell ref="AA3:AD5"/>
    <mergeCell ref="B20:C20"/>
    <mergeCell ref="D20:H20"/>
    <mergeCell ref="R6:R7"/>
    <mergeCell ref="S6:S8"/>
    <mergeCell ref="T6:T8"/>
    <mergeCell ref="B8:G8"/>
    <mergeCell ref="B11:C11"/>
    <mergeCell ref="M6:M7"/>
    <mergeCell ref="N6:N7"/>
    <mergeCell ref="O6:O7"/>
    <mergeCell ref="P6:P8"/>
    <mergeCell ref="Q6:Q7"/>
    <mergeCell ref="G6:G7"/>
    <mergeCell ref="J16:T16"/>
    <mergeCell ref="B18:H18"/>
    <mergeCell ref="J18:T18"/>
    <mergeCell ref="F14:N14"/>
    <mergeCell ref="B46:C46"/>
    <mergeCell ref="D46:I46"/>
    <mergeCell ref="J46:T46"/>
    <mergeCell ref="B26:C26"/>
    <mergeCell ref="D26:I26"/>
    <mergeCell ref="J26:T26"/>
    <mergeCell ref="B39:H39"/>
    <mergeCell ref="J39:T39"/>
    <mergeCell ref="B41:C41"/>
    <mergeCell ref="D41:H41"/>
    <mergeCell ref="J17:T17"/>
    <mergeCell ref="B30:H30"/>
    <mergeCell ref="J30:T30"/>
  </mergeCells>
  <conditionalFormatting sqref="H9:O9">
    <cfRule type="cellIs" dxfId="89" priority="25" operator="greaterThan">
      <formula>10</formula>
    </cfRule>
  </conditionalFormatting>
  <conditionalFormatting sqref="O9">
    <cfRule type="cellIs" dxfId="88" priority="9" operator="greaterThan">
      <formula>10</formula>
    </cfRule>
    <cfRule type="cellIs" dxfId="87" priority="11" operator="greaterThan">
      <formula>10</formula>
    </cfRule>
    <cfRule type="cellIs" dxfId="86" priority="12" operator="greaterThan">
      <formula>10</formula>
    </cfRule>
    <cfRule type="cellIs" dxfId="85" priority="13" operator="greaterThan">
      <formula>10</formula>
    </cfRule>
    <cfRule type="cellIs" dxfId="84" priority="14" operator="greaterThan">
      <formula>10</formula>
    </cfRule>
    <cfRule type="cellIs" dxfId="83" priority="15" operator="greaterThan">
      <formula>10</formula>
    </cfRule>
  </conditionalFormatting>
  <conditionalFormatting sqref="H9:K9">
    <cfRule type="cellIs" dxfId="82" priority="8" operator="greaterThan">
      <formula>10</formula>
    </cfRule>
  </conditionalFormatting>
  <conditionalFormatting sqref="C1:C1048576">
    <cfRule type="duplicateValues" dxfId="81" priority="29"/>
  </conditionalFormatting>
  <conditionalFormatting sqref="C17:C26">
    <cfRule type="duplicateValues" dxfId="80" priority="5"/>
  </conditionalFormatting>
  <dataValidations count="1">
    <dataValidation allowBlank="1" showInputMessage="1" showErrorMessage="1" errorTitle="Không xóa dữ liệu" error="Không xóa dữ liệu" prompt="Không xóa dữ liệu" sqref="X2:AL7 W9 D14"/>
  </dataValidations>
  <pageMargins left="0.35433070866141736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KTTC3</vt:lpstr>
      <vt:lpstr>KDCK</vt:lpstr>
      <vt:lpstr>KTQT2</vt:lpstr>
      <vt:lpstr>T&amp;KTT</vt:lpstr>
      <vt:lpstr>KTDNTMDV</vt:lpstr>
      <vt:lpstr>KTC</vt:lpstr>
      <vt:lpstr>HTTTKT</vt:lpstr>
      <vt:lpstr>KTQT</vt:lpstr>
      <vt:lpstr>DGDN</vt:lpstr>
      <vt:lpstr>DGDN!Print_Titles</vt:lpstr>
      <vt:lpstr>HTTTKT!Print_Titles</vt:lpstr>
      <vt:lpstr>KDCK!Print_Titles</vt:lpstr>
      <vt:lpstr>KTC!Print_Titles</vt:lpstr>
      <vt:lpstr>KTDNTMDV!Print_Titles</vt:lpstr>
      <vt:lpstr>KTQT!Print_Titles</vt:lpstr>
      <vt:lpstr>KTQT2!Print_Titles</vt:lpstr>
      <vt:lpstr>KTTC3!Print_Titles</vt:lpstr>
      <vt:lpstr>'T&amp;KTT'!Print_Titles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2019-08-20T09:50:29Z</cp:lastPrinted>
  <dcterms:created xsi:type="dcterms:W3CDTF">2015-04-17T02:48:53Z</dcterms:created>
  <dcterms:modified xsi:type="dcterms:W3CDTF">2019-08-26T04:49:56Z</dcterms:modified>
</cp:coreProperties>
</file>