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60" windowWidth="14940" windowHeight="7365" tabRatio="972" firstSheet="1" activeTab="7"/>
  </bookViews>
  <sheets>
    <sheet name="NHAP MON TRUYEN THONG" sheetId="11" r:id="rId1"/>
    <sheet name="LY THUYET THONG TIN" sheetId="10" r:id="rId2"/>
    <sheet name="XU LY TIENG NOI" sheetId="9" r:id="rId3"/>
    <sheet name="XU LY TIN HIEU SO - HE" sheetId="8" r:id="rId4"/>
    <sheet name="XU LY TIN HIEU SO -HK2" sheetId="5" r:id="rId5"/>
    <sheet name="LY THUYET TRUONG DT SCT" sheetId="4" r:id="rId6"/>
    <sheet name="TO CHUC VA BIEN TAP VAN BAN BC" sheetId="3" r:id="rId7"/>
    <sheet name="THIET KE LOGIC SO" sheetId="2" r:id="rId8"/>
  </sheets>
  <definedNames>
    <definedName name="_xlnm._FilterDatabase" localSheetId="1" hidden="1">'LY THUYET THONG TIN'!$A$8:$AM$10</definedName>
    <definedName name="_xlnm._FilterDatabase" localSheetId="5" hidden="1">'LY THUYET TRUONG DT SCT'!$A$8:$AM$13</definedName>
    <definedName name="_xlnm._FilterDatabase" localSheetId="0" hidden="1">'NHAP MON TRUYEN THONG'!$A$8:$AM$10</definedName>
    <definedName name="_xlnm._FilterDatabase" localSheetId="6" hidden="1">'TO CHUC VA BIEN TAP VAN BAN BC'!$A$8:$AM$13</definedName>
    <definedName name="_xlnm._FilterDatabase" localSheetId="7" hidden="1">'THIET KE LOGIC SO'!$A$8:$AM$13</definedName>
    <definedName name="_xlnm._FilterDatabase" localSheetId="2" hidden="1">'XU LY TIENG NOI'!$A$8:$AM$13</definedName>
    <definedName name="_xlnm._FilterDatabase" localSheetId="3" hidden="1">'XU LY TIN HIEU SO - HE'!$A$8:$AM$13</definedName>
    <definedName name="_xlnm._FilterDatabase" localSheetId="4" hidden="1">'XU LY TIN HIEU SO -HK2'!$A$8:$AM$11</definedName>
    <definedName name="Date_time" localSheetId="5">#REF!</definedName>
    <definedName name="Date_time" localSheetId="6">#REF!</definedName>
    <definedName name="Date_time" localSheetId="7">#REF!</definedName>
    <definedName name="Date_time" localSheetId="2">#REF!</definedName>
    <definedName name="Date_time" localSheetId="3">#REF!</definedName>
    <definedName name="Date_time">#REF!</definedName>
    <definedName name="_xlnm.Print_Titles" localSheetId="1">'LY THUYET THONG TIN'!$4:$9</definedName>
    <definedName name="_xlnm.Print_Titles" localSheetId="5">'LY THUYET TRUONG DT SCT'!$3:$8</definedName>
    <definedName name="_xlnm.Print_Titles" localSheetId="0">'NHAP MON TRUYEN THONG'!$4:$9</definedName>
    <definedName name="_xlnm.Print_Titles" localSheetId="6">'TO CHUC VA BIEN TAP VAN BAN BC'!$3:$8</definedName>
    <definedName name="_xlnm.Print_Titles" localSheetId="7">'THIET KE LOGIC SO'!$3:$8</definedName>
    <definedName name="_xlnm.Print_Titles" localSheetId="2">'XU LY TIENG NOI'!$3:$8</definedName>
    <definedName name="_xlnm.Print_Titles" localSheetId="3">'XU LY TIN HIEU SO - HE'!$3:$8</definedName>
    <definedName name="_xlnm.Print_Titles" localSheetId="4">'XU LY TIN HIEU SO -HK2'!$4:$9</definedName>
    <definedName name="trang">#REF!</definedName>
    <definedName name="Trong_so" localSheetId="5">#REF!</definedName>
    <definedName name="Trong_so" localSheetId="6">#REF!</definedName>
    <definedName name="Trong_so" localSheetId="7">#REF!</definedName>
    <definedName name="Trong_so" localSheetId="2">#REF!</definedName>
    <definedName name="Trong_so" localSheetId="3">#REF!</definedName>
    <definedName name="Trong_so">#REF!</definedName>
  </definedNames>
  <calcPr calcId="124519"/>
</workbook>
</file>

<file path=xl/calcChain.xml><?xml version="1.0" encoding="utf-8"?>
<calcChain xmlns="http://schemas.openxmlformats.org/spreadsheetml/2006/main">
  <c r="Q9" i="2"/>
  <c r="Q9" i="3"/>
  <c r="Q9" i="4"/>
  <c r="Q9" i="9"/>
  <c r="Q10" i="10"/>
  <c r="Q11" i="5"/>
  <c r="Q10"/>
  <c r="Q10" i="11"/>
  <c r="Q9" i="8" l="1"/>
  <c r="Y8" i="11"/>
  <c r="Z8"/>
  <c r="AB8"/>
  <c r="AC8"/>
  <c r="AD8"/>
  <c r="AF8"/>
  <c r="P9"/>
  <c r="P14"/>
  <c r="P15"/>
  <c r="P15" i="10" l="1"/>
  <c r="X10"/>
  <c r="S10"/>
  <c r="R10"/>
  <c r="P9"/>
  <c r="Z8"/>
  <c r="Y8"/>
  <c r="AC8" l="1"/>
  <c r="AB8"/>
  <c r="AD8"/>
  <c r="AF8"/>
  <c r="P14"/>
  <c r="D17" l="1"/>
  <c r="D15" l="1"/>
  <c r="AJ8"/>
  <c r="AH8"/>
  <c r="AL8"/>
  <c r="D14" l="1"/>
  <c r="AA8"/>
  <c r="AK8" s="1"/>
  <c r="AI8" l="1"/>
  <c r="P13"/>
  <c r="D13"/>
  <c r="AE8"/>
  <c r="AG8"/>
  <c r="AM8"/>
  <c r="U13" i="9" l="1" a="1"/>
  <c r="U13" s="1"/>
  <c r="P13"/>
  <c r="U12"/>
  <c r="U12" a="1"/>
  <c r="P12"/>
  <c r="U11" a="1"/>
  <c r="U11" s="1"/>
  <c r="U10" a="1"/>
  <c r="U10" s="1"/>
  <c r="P8"/>
  <c r="AF7"/>
  <c r="AD7"/>
  <c r="AC7"/>
  <c r="AB7"/>
  <c r="Z7"/>
  <c r="Y7"/>
  <c r="S9" l="1"/>
  <c r="X9"/>
  <c r="R9"/>
  <c r="D15" l="1"/>
  <c r="D13"/>
  <c r="AL7"/>
  <c r="AJ7"/>
  <c r="AH7"/>
  <c r="AA7" l="1"/>
  <c r="AM7" s="1"/>
  <c r="D12"/>
  <c r="D11" l="1"/>
  <c r="P11"/>
  <c r="AG7"/>
  <c r="AE7"/>
  <c r="AI7"/>
  <c r="AK7"/>
  <c r="U13" i="8" l="1" a="1"/>
  <c r="U13" s="1"/>
  <c r="P13"/>
  <c r="U12" a="1"/>
  <c r="U12" s="1"/>
  <c r="P12"/>
  <c r="U11" a="1"/>
  <c r="U11" s="1"/>
  <c r="U10" a="1"/>
  <c r="U10" s="1"/>
  <c r="X9"/>
  <c r="P8"/>
  <c r="AF7"/>
  <c r="AD7"/>
  <c r="AC7"/>
  <c r="AB7"/>
  <c r="Z7"/>
  <c r="Y7"/>
  <c r="AL7" l="1"/>
  <c r="AJ7"/>
  <c r="AH7"/>
  <c r="D15"/>
  <c r="D13"/>
  <c r="S9"/>
  <c r="R9"/>
  <c r="D12" l="1"/>
  <c r="AA7"/>
  <c r="AK7" s="1"/>
  <c r="AM7" l="1"/>
  <c r="P11"/>
  <c r="D11"/>
  <c r="AE7"/>
  <c r="AG7"/>
  <c r="AI7"/>
  <c r="AC8" i="5" l="1"/>
  <c r="P9"/>
  <c r="Z8"/>
  <c r="Y8"/>
  <c r="R10" l="1"/>
  <c r="P16"/>
  <c r="P15"/>
  <c r="AB8"/>
  <c r="AD8"/>
  <c r="AF8"/>
  <c r="X11"/>
  <c r="S10" l="1"/>
  <c r="X10"/>
  <c r="AH8" s="1"/>
  <c r="S11"/>
  <c r="R11"/>
  <c r="D16" l="1"/>
  <c r="AL8"/>
  <c r="D18"/>
  <c r="AJ8"/>
  <c r="AA8" l="1"/>
  <c r="AK8" s="1"/>
  <c r="D15"/>
  <c r="AM8"/>
  <c r="P14" l="1"/>
  <c r="D14"/>
  <c r="AG8"/>
  <c r="AE8"/>
  <c r="AI8"/>
  <c r="U13" i="4" l="1" a="1"/>
  <c r="U13" s="1"/>
  <c r="U12" a="1"/>
  <c r="U12" s="1"/>
  <c r="U11" a="1"/>
  <c r="U11" s="1"/>
  <c r="U10" a="1"/>
  <c r="U10" s="1"/>
  <c r="P8"/>
  <c r="R9" s="1"/>
  <c r="Z7"/>
  <c r="Y7"/>
  <c r="U13" i="3" a="1"/>
  <c r="U13" s="1"/>
  <c r="U12" a="1"/>
  <c r="U12" s="1"/>
  <c r="U11" a="1"/>
  <c r="U11" s="1"/>
  <c r="U10" a="1"/>
  <c r="U10" s="1"/>
  <c r="R9"/>
  <c r="P8"/>
  <c r="Z7"/>
  <c r="Y7"/>
  <c r="T9" i="4" l="1"/>
  <c r="T9" i="3"/>
  <c r="P13" i="4" l="1"/>
  <c r="P12"/>
  <c r="X9"/>
  <c r="AF7"/>
  <c r="AD7"/>
  <c r="AB7"/>
  <c r="AC7"/>
  <c r="P13" i="3"/>
  <c r="P12"/>
  <c r="X9"/>
  <c r="AF7"/>
  <c r="AD7"/>
  <c r="AB7"/>
  <c r="AC7"/>
  <c r="AL7" i="4" l="1"/>
  <c r="AJ7"/>
  <c r="AH7"/>
  <c r="D13"/>
  <c r="D15"/>
  <c r="AL7" i="3"/>
  <c r="AJ7"/>
  <c r="AH7"/>
  <c r="D15"/>
  <c r="D13"/>
  <c r="AA7" i="4" l="1"/>
  <c r="D12"/>
  <c r="D12" i="3"/>
  <c r="AA7"/>
  <c r="AM7" s="1"/>
  <c r="AK7" l="1"/>
  <c r="P11" i="4"/>
  <c r="D11"/>
  <c r="AG7"/>
  <c r="AE7"/>
  <c r="AI7"/>
  <c r="AM7"/>
  <c r="AK7"/>
  <c r="P11" i="3"/>
  <c r="D11"/>
  <c r="AG7"/>
  <c r="AE7"/>
  <c r="AI7"/>
  <c r="U13" i="2" l="1" a="1"/>
  <c r="U13" s="1"/>
  <c r="U12" a="1"/>
  <c r="U12" s="1"/>
  <c r="U11" a="1"/>
  <c r="U11" s="1"/>
  <c r="U10" a="1"/>
  <c r="U10" s="1"/>
  <c r="P8"/>
  <c r="R9" s="1"/>
  <c r="Z7"/>
  <c r="Y7"/>
  <c r="X9" l="1"/>
  <c r="S9"/>
  <c r="P12" l="1"/>
  <c r="P13"/>
  <c r="AF7"/>
  <c r="AB7"/>
  <c r="AC7"/>
  <c r="AD7"/>
  <c r="AJ7" l="1"/>
  <c r="AL7"/>
  <c r="AH7"/>
  <c r="D13"/>
  <c r="D15"/>
  <c r="AA7" l="1"/>
  <c r="AK7" s="1"/>
  <c r="D12"/>
  <c r="AM7"/>
  <c r="AI7" l="1"/>
  <c r="P11"/>
  <c r="D11"/>
  <c r="AE7"/>
  <c r="AG7"/>
  <c r="S10" i="11"/>
  <c r="R10"/>
  <c r="X10"/>
  <c r="D17" s="1"/>
  <c r="AH8" l="1"/>
  <c r="AJ8"/>
  <c r="AL8"/>
  <c r="D15"/>
  <c r="D14" l="1"/>
  <c r="AA8"/>
  <c r="AG8" l="1"/>
  <c r="P13"/>
  <c r="D13"/>
  <c r="AE8"/>
  <c r="AM8"/>
  <c r="AK8"/>
  <c r="AI8"/>
</calcChain>
</file>

<file path=xl/sharedStrings.xml><?xml version="1.0" encoding="utf-8"?>
<sst xmlns="http://schemas.openxmlformats.org/spreadsheetml/2006/main" count="695" uniqueCount="131">
  <si>
    <t>HỌC VIỆN CÔNG NGHỆ BƯU CHÍNH VIỄN THÔNG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</si>
  <si>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</si>
  <si>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</si>
  <si>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</si>
  <si>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</si>
  <si>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</si>
  <si>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</si>
  <si>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</si>
  <si>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</si>
  <si>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</si>
  <si>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</si>
  <si>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</si>
  <si>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</si>
  <si>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</si>
  <si>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</si>
  <si>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</si>
  <si>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</si>
  <si>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</si>
  <si>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</si>
  <si>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</si>
  <si>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</si>
  <si>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</si>
  <si>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</si>
  <si>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</si>
  <si>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</si>
  <si>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</si>
  <si>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</si>
  <si>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</si>
  <si>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</si>
  <si>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</si>
  <si>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Ghi chú:</t>
  </si>
  <si>
    <t>- Số SV theo DS:</t>
  </si>
  <si>
    <t>SV</t>
  </si>
  <si>
    <t>- Số SV dự thi:</t>
  </si>
  <si>
    <t>- Số SV thi đạt:</t>
  </si>
  <si>
    <t>- Số SV vắng thi:</t>
  </si>
  <si>
    <t xml:space="preserve">CÁN BỘ KHỚP PHÁCH </t>
  </si>
  <si>
    <t>SỐ 1</t>
  </si>
  <si>
    <t>SỐ 2</t>
  </si>
  <si>
    <t>CÁN BỘ COI THI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</si>
  <si>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</si>
  <si>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</si>
  <si>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</si>
  <si>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</si>
  <si>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</si>
  <si>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</si>
  <si>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</si>
  <si>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- Số SV thi không đạt:</t>
  </si>
  <si>
    <t>- Số SV vắng thi có phép:</t>
  </si>
  <si>
    <t>- Số SV thi lại:</t>
  </si>
  <si>
    <t xml:space="preserve">Ngày thi: </t>
  </si>
  <si>
    <t>KT TRƯỞNG TRUNG TÂM
PHÓ TRƯỞNG TRUNG TÂM</t>
  </si>
  <si>
    <t>Trần Thị Mỹ Hạnh</t>
  </si>
  <si>
    <t>Nhóm:</t>
  </si>
  <si>
    <t>Thiết kế logic số</t>
  </si>
  <si>
    <t>ELE1426-01</t>
  </si>
  <si>
    <t>B15DCDT001</t>
  </si>
  <si>
    <t>Nguyễn Thắng Hải</t>
  </si>
  <si>
    <t>An</t>
  </si>
  <si>
    <t>22/08/1996</t>
  </si>
  <si>
    <t>D15DTMT1</t>
  </si>
  <si>
    <t>Hà Thị Minh Trang</t>
  </si>
  <si>
    <t>Phạm Anh Tuấn</t>
  </si>
  <si>
    <t>Thi lần 2 học kỳ hè năm học 2018 - 2019</t>
  </si>
  <si>
    <t>Giờ thi: 18h30</t>
  </si>
  <si>
    <t>G03-A2</t>
  </si>
  <si>
    <t>Tổ chức và biên tập văn bản báo chí</t>
  </si>
  <si>
    <t>CDT1302M-01</t>
  </si>
  <si>
    <t>Giờ thi: 18h00</t>
  </si>
  <si>
    <t>B15DCTT045</t>
  </si>
  <si>
    <t>Nguyễn Mai</t>
  </si>
  <si>
    <t>Linh</t>
  </si>
  <si>
    <t>01/05/1996</t>
  </si>
  <si>
    <t>D15CQTT01-B</t>
  </si>
  <si>
    <t xml:space="preserve">DANH </t>
  </si>
  <si>
    <t>B17DCVT312</t>
  </si>
  <si>
    <t>Vũ Đức Ngọc</t>
  </si>
  <si>
    <t>Sơn</t>
  </si>
  <si>
    <t>10/12/1999</t>
  </si>
  <si>
    <t>D17CQVT08-B</t>
  </si>
  <si>
    <t>ELE1320-07</t>
  </si>
  <si>
    <t>Lý thuyết trường điện từ và siêu cao tần</t>
  </si>
  <si>
    <t>Thi lần 2 học kỳ 2  năm học 2018 - 2019</t>
  </si>
  <si>
    <t>KT.TRƯỞNG TRUNG TÂM</t>
  </si>
  <si>
    <t>PHÓ TRƯỞNG TRUNG TÂM</t>
  </si>
  <si>
    <t>Xử lý tín hiệu số</t>
  </si>
  <si>
    <t>Ngày thi: 10/09/2019</t>
  </si>
  <si>
    <t>Nhóm: ELE1330</t>
  </si>
  <si>
    <t>B16DCDT050</t>
  </si>
  <si>
    <t>Phạm Tuấn</t>
  </si>
  <si>
    <t>Dũng</t>
  </si>
  <si>
    <t>10/03/1998</t>
  </si>
  <si>
    <t>E16CN</t>
  </si>
  <si>
    <t>B17DCCN628</t>
  </si>
  <si>
    <t>Nguyễn Hiếu</t>
  </si>
  <si>
    <t>Trung</t>
  </si>
  <si>
    <t>27/07/1999</t>
  </si>
  <si>
    <t>D17CQCN04-B</t>
  </si>
  <si>
    <t>N12</t>
  </si>
  <si>
    <t>N08</t>
  </si>
  <si>
    <t>ELE1330-01</t>
  </si>
  <si>
    <t>Giờ thi:</t>
  </si>
  <si>
    <t>B14DCCN522</t>
  </si>
  <si>
    <t>Lê Văn</t>
  </si>
  <si>
    <t>Hưởng</t>
  </si>
  <si>
    <t>19/06/1995</t>
  </si>
  <si>
    <t>D14HTTT2</t>
  </si>
  <si>
    <t>V</t>
  </si>
  <si>
    <t>18h00</t>
  </si>
  <si>
    <t>Xử lý tiếng nói</t>
  </si>
  <si>
    <t>ELE1432-01</t>
  </si>
  <si>
    <t>Lý thuyết thông tin</t>
  </si>
  <si>
    <t>Nhóm: ELE1319-01</t>
  </si>
  <si>
    <t>Ngày thi: 11/09/2019</t>
  </si>
  <si>
    <t xml:space="preserve">Thi lần 2 học kỳ II năm học 2018 - 2019 </t>
  </si>
  <si>
    <t xml:space="preserve">Thi lần 2 học kỳ 2  năm học 2018 - 2019 </t>
  </si>
  <si>
    <t>D18CQTT01-B</t>
  </si>
  <si>
    <t>23/09/2000</t>
  </si>
  <si>
    <t>Thêm</t>
  </si>
  <si>
    <t>Lương Thị</t>
  </si>
  <si>
    <t>B18DCTT107</t>
  </si>
  <si>
    <t>Nhóm: MUL1391-02</t>
  </si>
  <si>
    <t>Nhập môn truyền thông</t>
  </si>
  <si>
    <t xml:space="preserve">Thi lần 1 học kỳ II năm học 2018 - 2019 </t>
  </si>
  <si>
    <t>BẢNG ĐIỂM HỌC PHẦN</t>
  </si>
  <si>
    <t>Hà Nội, ngày 23  tháng 09  năm 2019</t>
  </si>
  <si>
    <t>Ngày thi: 09/09/2019</t>
  </si>
  <si>
    <t>Hà Nội, ngày  23 tháng 09  năm 2019</t>
  </si>
  <si>
    <t>Hà Nội, ngày 23  tháng 9  năm 2019</t>
  </si>
  <si>
    <t>Hà Nội, ngày   23   tháng 09    năm 2019</t>
  </si>
  <si>
    <t>Hà Nội, ngày  23  tháng 09  năm 2019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</si>
</sst>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#,##0.0"/>
  </numFmts>
  <fonts count="38">
    <font>
      <sz val="12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name val="Calibri"/>
      <family val="2"/>
    </font>
    <font>
      <b/>
      <sz val="24"/>
      <color rgb="FFFF0000"/>
      <name val="Times New Roman"/>
      <family val="1"/>
      <charset val="163"/>
    </font>
    <font>
      <b/>
      <sz val="12"/>
      <name val="Times New Roman"/>
      <family val="1"/>
      <charset val="163"/>
      <scheme val="major"/>
    </font>
    <font>
      <b/>
      <sz val="13"/>
      <name val="Times New Roman"/>
      <family val="1"/>
    </font>
    <font>
      <sz val="10"/>
      <color theme="1"/>
      <name val="Times New Roman"/>
      <family val="1"/>
    </font>
    <font>
      <b/>
      <u/>
      <sz val="9"/>
      <name val="Times New Roman"/>
      <family val="1"/>
    </font>
    <font>
      <b/>
      <sz val="24"/>
      <color rgb="FFFF0000"/>
      <name val="Times New Roman"/>
      <family val="1"/>
    </font>
    <font>
      <sz val="24"/>
      <color rgb="FFFF0000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63"/>
    </font>
    <font>
      <b/>
      <sz val="18"/>
      <color rgb="FFFF0000"/>
      <name val="Times New Roman"/>
      <family val="1"/>
      <charset val="163"/>
    </font>
    <font>
      <b/>
      <sz val="22"/>
      <color rgb="FFFF0000"/>
      <name val="Times New Roman"/>
      <family val="1"/>
    </font>
    <font>
      <b/>
      <sz val="22"/>
      <color rgb="FFFF0000"/>
      <name val="Times New Roman"/>
      <family val="1"/>
      <charset val="163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18" fillId="0" borderId="0"/>
    <xf numFmtId="0" fontId="23" fillId="0" borderId="0"/>
  </cellStyleXfs>
  <cellXfs count="217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5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vertical="center" textRotation="90" wrapText="1"/>
      <protection locked="0"/>
    </xf>
    <xf numFmtId="0" fontId="9" fillId="0" borderId="10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164" fontId="3" fillId="0" borderId="14" xfId="4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164" fontId="3" fillId="0" borderId="17" xfId="4" quotePrefix="1" applyNumberFormat="1" applyFont="1" applyBorder="1" applyAlignment="1" applyProtection="1">
      <alignment horizontal="center" vertical="center"/>
      <protection locked="0"/>
    </xf>
    <xf numFmtId="0" fontId="3" fillId="0" borderId="17" xfId="4" quotePrefix="1" applyFont="1" applyBorder="1" applyAlignment="1" applyProtection="1">
      <alignment horizontal="center" vertical="center"/>
      <protection locked="0"/>
    </xf>
    <xf numFmtId="165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0" xfId="5" quotePrefix="1" applyFont="1" applyFill="1" applyBorder="1" applyAlignment="1" applyProtection="1">
      <alignment vertical="center"/>
      <protection locked="0"/>
    </xf>
    <xf numFmtId="0" fontId="16" fillId="0" borderId="0" xfId="5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protection locked="0"/>
    </xf>
    <xf numFmtId="0" fontId="9" fillId="0" borderId="0" xfId="6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9" fillId="0" borderId="0" xfId="3" applyFont="1" applyFill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hidden="1"/>
    </xf>
    <xf numFmtId="0" fontId="20" fillId="0" borderId="0" xfId="2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 vertical="center"/>
      <protection hidden="1"/>
    </xf>
    <xf numFmtId="10" fontId="2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8" fillId="0" borderId="0" xfId="5" quotePrefix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165" fontId="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Protection="1">
      <protection hidden="1"/>
    </xf>
    <xf numFmtId="0" fontId="9" fillId="0" borderId="0" xfId="1" applyFont="1" applyFill="1" applyAlignment="1" applyProtection="1">
      <alignment vertical="center"/>
      <protection locked="0"/>
    </xf>
    <xf numFmtId="1" fontId="5" fillId="0" borderId="0" xfId="0" applyNumberFormat="1" applyFont="1" applyFill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5" fillId="0" borderId="0" xfId="1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9" fillId="0" borderId="0" xfId="1" applyNumberFormat="1" applyFont="1" applyFill="1" applyAlignment="1" applyProtection="1">
      <alignment vertical="center"/>
      <protection locked="0"/>
    </xf>
    <xf numFmtId="0" fontId="24" fillId="3" borderId="11" xfId="0" applyFont="1" applyFill="1" applyBorder="1" applyAlignment="1" applyProtection="1">
      <alignment vertical="center" textRotation="90" wrapText="1"/>
      <protection locked="0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3" fillId="0" borderId="14" xfId="4" quotePrefix="1" applyFont="1" applyBorder="1" applyAlignment="1" applyProtection="1">
      <alignment horizontal="center" vertical="center"/>
      <protection locked="0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/>
    <xf numFmtId="0" fontId="26" fillId="0" borderId="0" xfId="1" applyFont="1" applyFill="1" applyAlignment="1" applyProtection="1">
      <alignment vertical="center"/>
      <protection locked="0"/>
    </xf>
    <xf numFmtId="14" fontId="26" fillId="0" borderId="0" xfId="0" applyNumberFormat="1" applyFont="1" applyFill="1" applyAlignment="1" applyProtection="1">
      <protection locked="0"/>
    </xf>
    <xf numFmtId="0" fontId="27" fillId="0" borderId="12" xfId="0" applyFont="1" applyFill="1" applyBorder="1" applyAlignment="1" applyProtection="1">
      <alignment horizont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Alignment="1" applyProtection="1">
      <protection locked="0"/>
    </xf>
    <xf numFmtId="0" fontId="9" fillId="0" borderId="0" xfId="1" applyFont="1" applyFill="1" applyAlignment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quotePrefix="1" applyNumberFormat="1" applyFont="1" applyFill="1" applyBorder="1" applyAlignment="1" applyProtection="1">
      <alignment horizontal="center"/>
      <protection hidden="1"/>
    </xf>
    <xf numFmtId="1" fontId="3" fillId="0" borderId="15" xfId="0" applyNumberFormat="1" applyFont="1" applyFill="1" applyBorder="1" applyAlignment="1" applyProtection="1">
      <alignment horizontal="center"/>
      <protection hidden="1"/>
    </xf>
    <xf numFmtId="0" fontId="3" fillId="0" borderId="17" xfId="4" applyFont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14" fontId="3" fillId="0" borderId="19" xfId="0" applyNumberFormat="1" applyFont="1" applyFill="1" applyBorder="1" applyAlignment="1">
      <alignment horizontal="center" vertical="center"/>
    </xf>
    <xf numFmtId="164" fontId="3" fillId="0" borderId="21" xfId="4" quotePrefix="1" applyNumberFormat="1" applyFont="1" applyBorder="1" applyAlignment="1" applyProtection="1">
      <alignment horizontal="center" vertical="center"/>
      <protection locked="0"/>
    </xf>
    <xf numFmtId="0" fontId="3" fillId="0" borderId="21" xfId="4" quotePrefix="1" applyFont="1" applyBorder="1" applyAlignment="1" applyProtection="1">
      <alignment horizontal="center" vertical="center"/>
      <protection locked="0"/>
    </xf>
    <xf numFmtId="165" fontId="3" fillId="0" borderId="19" xfId="0" quotePrefix="1" applyNumberFormat="1" applyFont="1" applyFill="1" applyBorder="1" applyAlignment="1" applyProtection="1">
      <alignment horizontal="center" vertical="center"/>
      <protection locked="0"/>
    </xf>
    <xf numFmtId="165" fontId="14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1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14" fontId="3" fillId="0" borderId="22" xfId="0" applyNumberFormat="1" applyFont="1" applyFill="1" applyBorder="1" applyAlignment="1">
      <alignment horizontal="center" vertical="center"/>
    </xf>
    <xf numFmtId="164" fontId="3" fillId="0" borderId="24" xfId="4" quotePrefix="1" applyNumberFormat="1" applyFont="1" applyBorder="1" applyAlignment="1" applyProtection="1">
      <alignment horizontal="center" vertical="center"/>
      <protection locked="0"/>
    </xf>
    <xf numFmtId="0" fontId="3" fillId="0" borderId="24" xfId="4" quotePrefix="1" applyFont="1" applyBorder="1" applyAlignment="1" applyProtection="1">
      <alignment horizontal="center" vertical="center"/>
      <protection locked="0"/>
    </xf>
    <xf numFmtId="165" fontId="3" fillId="0" borderId="22" xfId="0" applyNumberFormat="1" applyFont="1" applyFill="1" applyBorder="1" applyAlignment="1" applyProtection="1">
      <alignment horizontal="center" vertical="center"/>
      <protection locked="0"/>
    </xf>
    <xf numFmtId="165" fontId="14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/>
      <protection hidden="1"/>
    </xf>
    <xf numFmtId="165" fontId="3" fillId="0" borderId="22" xfId="0" quotePrefix="1" applyNumberFormat="1" applyFont="1" applyFill="1" applyBorder="1" applyAlignment="1" applyProtection="1">
      <alignment horizont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1" fontId="3" fillId="0" borderId="22" xfId="0" applyNumberFormat="1" applyFont="1" applyFill="1" applyBorder="1" applyAlignment="1" applyProtection="1">
      <alignment horizontal="center"/>
      <protection hidden="1"/>
    </xf>
    <xf numFmtId="0" fontId="29" fillId="4" borderId="0" xfId="1" applyFont="1" applyFill="1" applyAlignment="1" applyProtection="1">
      <alignment vertical="center"/>
      <protection locked="0"/>
    </xf>
    <xf numFmtId="0" fontId="29" fillId="4" borderId="0" xfId="1" applyFont="1" applyFill="1" applyProtection="1">
      <protection locked="0"/>
    </xf>
    <xf numFmtId="0" fontId="29" fillId="3" borderId="11" xfId="0" applyFont="1" applyFill="1" applyBorder="1" applyAlignment="1" applyProtection="1">
      <alignment vertical="center" textRotation="90" wrapText="1"/>
      <protection locked="0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Protection="1">
      <protection locked="0"/>
    </xf>
    <xf numFmtId="0" fontId="29" fillId="4" borderId="0" xfId="0" applyFont="1" applyFill="1" applyProtection="1">
      <protection locked="0"/>
    </xf>
    <xf numFmtId="0" fontId="32" fillId="0" borderId="0" xfId="1" applyFont="1" applyFill="1" applyAlignment="1" applyProtection="1">
      <alignment vertical="center"/>
      <protection locked="0"/>
    </xf>
    <xf numFmtId="0" fontId="32" fillId="0" borderId="0" xfId="1" applyFont="1" applyFill="1" applyProtection="1">
      <protection locked="0"/>
    </xf>
    <xf numFmtId="0" fontId="33" fillId="3" borderId="11" xfId="0" applyFont="1" applyFill="1" applyBorder="1" applyAlignment="1" applyProtection="1">
      <alignment vertical="center" textRotation="90" wrapText="1"/>
      <protection locked="0"/>
    </xf>
    <xf numFmtId="0" fontId="33" fillId="3" borderId="15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0" fontId="34" fillId="0" borderId="0" xfId="1" applyFont="1" applyFill="1" applyAlignment="1" applyProtection="1">
      <protection locked="0"/>
    </xf>
    <xf numFmtId="0" fontId="34" fillId="0" borderId="0" xfId="1" applyFont="1" applyFill="1" applyAlignment="1" applyProtection="1">
      <alignment vertical="center"/>
      <protection locked="0"/>
    </xf>
    <xf numFmtId="0" fontId="34" fillId="0" borderId="0" xfId="1" applyFont="1" applyFill="1" applyProtection="1">
      <protection locked="0"/>
    </xf>
    <xf numFmtId="0" fontId="34" fillId="0" borderId="11" xfId="0" applyFont="1" applyFill="1" applyBorder="1" applyAlignment="1" applyProtection="1">
      <alignment vertical="center" textRotation="90" wrapText="1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Fill="1" applyBorder="1" applyAlignment="1" applyProtection="1">
      <alignment horizontal="center"/>
      <protection hidden="1"/>
    </xf>
    <xf numFmtId="0" fontId="35" fillId="3" borderId="15" xfId="0" applyFont="1" applyFill="1" applyBorder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vertical="center" textRotation="90" wrapText="1"/>
      <protection locked="0"/>
    </xf>
    <xf numFmtId="0" fontId="10" fillId="0" borderId="0" xfId="1" applyFont="1" applyFill="1" applyAlignment="1" applyProtection="1">
      <protection locked="0"/>
    </xf>
    <xf numFmtId="0" fontId="35" fillId="3" borderId="12" xfId="0" applyFont="1" applyFill="1" applyBorder="1" applyAlignment="1" applyProtection="1">
      <alignment horizontal="center" vertical="center"/>
      <protection locked="0"/>
    </xf>
    <xf numFmtId="0" fontId="36" fillId="3" borderId="11" xfId="0" applyFont="1" applyFill="1" applyBorder="1" applyAlignment="1" applyProtection="1">
      <alignment vertical="center" textRotation="90" wrapText="1"/>
      <protection locked="0"/>
    </xf>
    <xf numFmtId="0" fontId="37" fillId="3" borderId="12" xfId="0" applyFont="1" applyFill="1" applyBorder="1" applyAlignment="1" applyProtection="1">
      <alignment horizontal="center" vertical="center"/>
      <protection locked="0"/>
    </xf>
    <xf numFmtId="0" fontId="37" fillId="3" borderId="11" xfId="0" applyFont="1" applyFill="1" applyBorder="1" applyAlignment="1" applyProtection="1">
      <alignment vertical="center" textRotation="90" wrapText="1"/>
      <protection locked="0"/>
    </xf>
    <xf numFmtId="0" fontId="37" fillId="3" borderId="19" xfId="0" applyFont="1" applyFill="1" applyBorder="1" applyAlignment="1" applyProtection="1">
      <alignment horizontal="center" vertical="center"/>
      <protection locked="0"/>
    </xf>
    <xf numFmtId="0" fontId="37" fillId="3" borderId="22" xfId="0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31" fillId="0" borderId="0" xfId="1" applyFont="1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5" quotePrefix="1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35" fillId="3" borderId="4" xfId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34" fillId="0" borderId="4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33" fillId="3" borderId="4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31" fillId="0" borderId="0" xfId="1" applyFont="1" applyFill="1" applyAlignment="1" applyProtection="1">
      <alignment horizontal="center" vertical="center"/>
      <protection locked="0"/>
    </xf>
    <xf numFmtId="14" fontId="31" fillId="0" borderId="0" xfId="0" applyNumberFormat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29" fillId="3" borderId="0" xfId="0" applyFont="1" applyFill="1" applyAlignment="1" applyProtection="1">
      <alignment horizontal="center"/>
      <protection locked="0"/>
    </xf>
    <xf numFmtId="14" fontId="26" fillId="0" borderId="0" xfId="0" applyNumberFormat="1" applyFont="1" applyFill="1" applyAlignment="1" applyProtection="1">
      <alignment horizontal="left"/>
      <protection locked="0"/>
    </xf>
    <xf numFmtId="0" fontId="29" fillId="3" borderId="0" xfId="0" applyFont="1" applyFill="1" applyBorder="1" applyAlignment="1" applyProtection="1">
      <alignment horizontal="center" wrapText="1"/>
      <protection locked="0"/>
    </xf>
    <xf numFmtId="0" fontId="29" fillId="3" borderId="4" xfId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/>
      <protection locked="0"/>
    </xf>
    <xf numFmtId="0" fontId="37" fillId="3" borderId="4" xfId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>
      <alignment horizontal="left" vertical="center"/>
      <protection locked="0"/>
    </xf>
    <xf numFmtId="14" fontId="26" fillId="0" borderId="0" xfId="0" applyNumberFormat="1" applyFont="1" applyFill="1" applyAlignment="1" applyProtection="1">
      <alignment horizontal="center"/>
      <protection locked="0"/>
    </xf>
    <xf numFmtId="0" fontId="26" fillId="0" borderId="0" xfId="0" applyNumberFormat="1" applyFont="1" applyFill="1" applyAlignment="1" applyProtection="1">
      <alignment horizont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36" fillId="3" borderId="4" xfId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NumberFormat="1" applyFont="1" applyFill="1" applyAlignment="1" applyProtection="1">
      <alignment horizontal="left"/>
      <protection locked="0"/>
    </xf>
    <xf numFmtId="0" fontId="24" fillId="3" borderId="4" xfId="1" applyFont="1" applyFill="1" applyBorder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left" vertical="center"/>
      <protection locked="0"/>
    </xf>
  </cellXfs>
  <cellStyles count="9">
    <cellStyle name="Hyperlink" xfId="3" builtinId="8"/>
    <cellStyle name="Normal" xfId="0" builtinId="0"/>
    <cellStyle name="Normal 2" xfId="8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9"/>
  <sheetViews>
    <sheetView topLeftCell="B1" workbookViewId="0">
      <pane ySplit="3" topLeftCell="A16" activePane="bottomLeft" state="frozen"/>
      <selection activeCell="A6" sqref="A6:XFD6"/>
      <selection pane="bottomLeft" activeCell="B19" sqref="A19:XFD27"/>
    </sheetView>
  </sheetViews>
  <sheetFormatPr defaultColWidth="9" defaultRowHeight="15.75"/>
  <cols>
    <col min="1" max="1" width="0.625" style="1" hidden="1" customWidth="1"/>
    <col min="2" max="2" width="5.625" style="1" customWidth="1"/>
    <col min="3" max="3" width="13.875" style="1" customWidth="1"/>
    <col min="4" max="4" width="9.875" style="1" customWidth="1"/>
    <col min="5" max="5" width="7.25" style="1" customWidth="1"/>
    <col min="6" max="6" width="9.375" style="1" hidden="1" customWidth="1"/>
    <col min="7" max="7" width="15.125" style="1" customWidth="1"/>
    <col min="8" max="8" width="7.125" style="1" customWidth="1"/>
    <col min="9" max="9" width="7.75" style="1" customWidth="1"/>
    <col min="10" max="11" width="4.375" style="1" hidden="1" customWidth="1"/>
    <col min="12" max="12" width="5.25" style="1" hidden="1" customWidth="1"/>
    <col min="13" max="13" width="5.375" style="1" hidden="1" customWidth="1"/>
    <col min="14" max="14" width="7.25" style="1" hidden="1" customWidth="1"/>
    <col min="15" max="15" width="23.125" style="1" hidden="1" customWidth="1"/>
    <col min="16" max="16" width="7.625" style="1" customWidth="1"/>
    <col min="17" max="17" width="9.75" style="1" customWidth="1"/>
    <col min="18" max="18" width="6.5" style="1" hidden="1" customWidth="1"/>
    <col min="19" max="19" width="11.875" style="1" hidden="1" customWidth="1"/>
    <col min="20" max="20" width="15.375" style="1" customWidth="1"/>
    <col min="21" max="21" width="9.375" style="1" hidden="1" customWidth="1"/>
    <col min="22" max="22" width="6.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123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4.5" customHeight="1">
      <c r="B3" s="91"/>
      <c r="C3" s="91"/>
      <c r="D3" s="91"/>
      <c r="E3" s="91"/>
      <c r="F3" s="91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52"/>
      <c r="V3" s="4"/>
      <c r="W3" s="5"/>
      <c r="AF3" s="94"/>
      <c r="AJ3" s="94"/>
    </row>
    <row r="4" spans="1:39" ht="23.25" customHeight="1">
      <c r="B4" s="163" t="s">
        <v>2</v>
      </c>
      <c r="C4" s="163"/>
      <c r="D4" s="95" t="s">
        <v>122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71"/>
      <c r="Q4" s="164" t="s">
        <v>121</v>
      </c>
      <c r="R4" s="164"/>
      <c r="S4" s="164"/>
      <c r="T4" s="164"/>
      <c r="U4" s="164"/>
      <c r="X4" s="54"/>
      <c r="Y4" s="165" t="s">
        <v>46</v>
      </c>
      <c r="Z4" s="165" t="s">
        <v>8</v>
      </c>
      <c r="AA4" s="165" t="s">
        <v>45</v>
      </c>
      <c r="AB4" s="165" t="s">
        <v>44</v>
      </c>
      <c r="AC4" s="165"/>
      <c r="AD4" s="165"/>
      <c r="AE4" s="165"/>
      <c r="AF4" s="165" t="s">
        <v>43</v>
      </c>
      <c r="AG4" s="165"/>
      <c r="AH4" s="165" t="s">
        <v>41</v>
      </c>
      <c r="AI4" s="165"/>
      <c r="AJ4" s="165" t="s">
        <v>42</v>
      </c>
      <c r="AK4" s="165"/>
      <c r="AL4" s="165" t="s">
        <v>40</v>
      </c>
      <c r="AM4" s="165"/>
    </row>
    <row r="5" spans="1:39" ht="19.5" customHeight="1">
      <c r="B5" s="166" t="s">
        <v>3</v>
      </c>
      <c r="C5" s="166"/>
      <c r="D5" s="96">
        <v>2</v>
      </c>
      <c r="G5" s="167" t="s">
        <v>126</v>
      </c>
      <c r="H5" s="167"/>
      <c r="I5" s="167"/>
      <c r="J5" s="167"/>
      <c r="K5" s="167"/>
      <c r="L5" s="167"/>
      <c r="M5" s="167"/>
      <c r="N5" s="167"/>
      <c r="O5" s="167"/>
      <c r="P5" s="97"/>
      <c r="Q5" s="164" t="s">
        <v>68</v>
      </c>
      <c r="R5" s="164"/>
      <c r="S5" s="164"/>
      <c r="T5" s="164"/>
      <c r="U5" s="97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5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50"/>
      <c r="Q6" s="3"/>
      <c r="R6" s="3"/>
      <c r="S6" s="3"/>
      <c r="T6" s="3"/>
      <c r="X6" s="54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</row>
    <row r="7" spans="1:39" ht="44.25" customHeight="1">
      <c r="B7" s="168" t="s">
        <v>4</v>
      </c>
      <c r="C7" s="181" t="s">
        <v>5</v>
      </c>
      <c r="D7" s="183" t="s">
        <v>6</v>
      </c>
      <c r="E7" s="184"/>
      <c r="F7" s="168" t="s">
        <v>7</v>
      </c>
      <c r="G7" s="168" t="s">
        <v>8</v>
      </c>
      <c r="H7" s="180" t="s">
        <v>9</v>
      </c>
      <c r="I7" s="180" t="s">
        <v>10</v>
      </c>
      <c r="J7" s="180" t="s">
        <v>11</v>
      </c>
      <c r="K7" s="180" t="s">
        <v>12</v>
      </c>
      <c r="L7" s="178" t="s">
        <v>13</v>
      </c>
      <c r="M7" s="178" t="s">
        <v>14</v>
      </c>
      <c r="N7" s="178" t="s">
        <v>15</v>
      </c>
      <c r="O7" s="179"/>
      <c r="P7" s="178" t="s">
        <v>17</v>
      </c>
      <c r="Q7" s="168" t="s">
        <v>18</v>
      </c>
      <c r="R7" s="178" t="s">
        <v>19</v>
      </c>
      <c r="S7" s="168" t="s">
        <v>20</v>
      </c>
      <c r="T7" s="168" t="s">
        <v>21</v>
      </c>
      <c r="U7" s="171" t="s">
        <v>22</v>
      </c>
      <c r="X7" s="54"/>
      <c r="Y7" s="165"/>
      <c r="Z7" s="165"/>
      <c r="AA7" s="165"/>
      <c r="AB7" s="56" t="s">
        <v>23</v>
      </c>
      <c r="AC7" s="56" t="s">
        <v>24</v>
      </c>
      <c r="AD7" s="56" t="s">
        <v>25</v>
      </c>
      <c r="AE7" s="56" t="s">
        <v>26</v>
      </c>
      <c r="AF7" s="56" t="s">
        <v>27</v>
      </c>
      <c r="AG7" s="56" t="s">
        <v>26</v>
      </c>
      <c r="AH7" s="56" t="s">
        <v>27</v>
      </c>
      <c r="AI7" s="56" t="s">
        <v>26</v>
      </c>
      <c r="AJ7" s="56" t="s">
        <v>27</v>
      </c>
      <c r="AK7" s="56" t="s">
        <v>26</v>
      </c>
      <c r="AL7" s="56" t="s">
        <v>27</v>
      </c>
      <c r="AM7" s="57" t="s">
        <v>26</v>
      </c>
    </row>
    <row r="8" spans="1:39" ht="21" customHeight="1">
      <c r="B8" s="170"/>
      <c r="C8" s="182"/>
      <c r="D8" s="185"/>
      <c r="E8" s="186"/>
      <c r="F8" s="170"/>
      <c r="G8" s="170"/>
      <c r="H8" s="180"/>
      <c r="I8" s="180"/>
      <c r="J8" s="180"/>
      <c r="K8" s="180"/>
      <c r="L8" s="178"/>
      <c r="M8" s="178"/>
      <c r="N8" s="178"/>
      <c r="O8" s="179"/>
      <c r="P8" s="178"/>
      <c r="Q8" s="169"/>
      <c r="R8" s="178"/>
      <c r="S8" s="170"/>
      <c r="T8" s="169"/>
      <c r="U8" s="172"/>
      <c r="W8" s="8"/>
      <c r="X8" s="54"/>
      <c r="Y8" s="58" t="str">
        <f>+D4</f>
        <v>Nhập môn truyền thông</v>
      </c>
      <c r="Z8" s="59">
        <f>+P4</f>
        <v>0</v>
      </c>
      <c r="AA8" s="60">
        <f>+$AJ$8+$AL$8+$AH$8</f>
        <v>1</v>
      </c>
      <c r="AB8" s="55">
        <f>COUNTIF($T$9:$T$70,"Khiển trách")</f>
        <v>0</v>
      </c>
      <c r="AC8" s="55">
        <f>COUNTIF($T$9:$T$70,"Cảnh cáo")</f>
        <v>0</v>
      </c>
      <c r="AD8" s="55">
        <f>COUNTIF($T$9:$T$70,"Đình chỉ thi")</f>
        <v>0</v>
      </c>
      <c r="AE8" s="61">
        <f>+($AB$8+$AC$8+$AD$8)/$AA$8*100%</f>
        <v>0</v>
      </c>
      <c r="AF8" s="55">
        <f>SUM(COUNTIF($T$9:$T$68,"Vắng"),COUNTIF($T$9:$T$68,"Vắng có phép"))</f>
        <v>0</v>
      </c>
      <c r="AG8" s="62">
        <f>+$AF$8/$AA$8</f>
        <v>0</v>
      </c>
      <c r="AH8" s="63">
        <f>COUNTIF($X$9:$X$68,"Thi lại")</f>
        <v>0</v>
      </c>
      <c r="AI8" s="62">
        <f>+$AH$8/$AA$8</f>
        <v>0</v>
      </c>
      <c r="AJ8" s="63">
        <f>COUNTIF($X$9:$X$69,"Học lại")</f>
        <v>0</v>
      </c>
      <c r="AK8" s="62">
        <f>+$AJ$8/$AA$8</f>
        <v>0</v>
      </c>
      <c r="AL8" s="55">
        <f>COUNTIF($X$10:$X$69,"Đạt")</f>
        <v>1</v>
      </c>
      <c r="AM8" s="61">
        <f>+$AL$8/$AA$8</f>
        <v>1</v>
      </c>
    </row>
    <row r="9" spans="1:39" ht="45" customHeight="1">
      <c r="B9" s="174" t="s">
        <v>28</v>
      </c>
      <c r="C9" s="175"/>
      <c r="D9" s="175"/>
      <c r="E9" s="175"/>
      <c r="F9" s="175"/>
      <c r="G9" s="176"/>
      <c r="H9" s="9">
        <v>10</v>
      </c>
      <c r="I9" s="9">
        <v>30</v>
      </c>
      <c r="J9" s="98"/>
      <c r="K9" s="9"/>
      <c r="L9" s="10"/>
      <c r="M9" s="11"/>
      <c r="N9" s="11"/>
      <c r="O9" s="151"/>
      <c r="P9" s="51">
        <f>100-(H9+I9+J9+K9)</f>
        <v>60</v>
      </c>
      <c r="Q9" s="170"/>
      <c r="R9" s="12"/>
      <c r="S9" s="12"/>
      <c r="T9" s="170"/>
      <c r="U9" s="173"/>
      <c r="X9" s="5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78.75" customHeight="1">
      <c r="B10" s="20">
        <v>1</v>
      </c>
      <c r="C10" s="21" t="s">
        <v>120</v>
      </c>
      <c r="D10" s="22" t="s">
        <v>119</v>
      </c>
      <c r="E10" s="23" t="s">
        <v>118</v>
      </c>
      <c r="F10" s="24" t="s">
        <v>117</v>
      </c>
      <c r="G10" s="21" t="s">
        <v>116</v>
      </c>
      <c r="H10" s="25">
        <v>9</v>
      </c>
      <c r="I10" s="25">
        <v>8.5</v>
      </c>
      <c r="J10" s="25" t="s">
        <v>29</v>
      </c>
      <c r="K10" s="25" t="s">
        <v>29</v>
      </c>
      <c r="L10" s="102"/>
      <c r="M10" s="102"/>
      <c r="N10" s="102"/>
      <c r="O10" s="150"/>
      <c r="P10" s="99">
        <v>8</v>
      </c>
      <c r="Q10" s="27">
        <f>IF(P10="H","I",IF(OR(P10="DC",P10="C",P10="V"),0,ROUND(SUMPRODUCT(H10:P10,$H$9:$P$9)/100,1)))</f>
        <v>8.3000000000000007</v>
      </c>
      <c r="R10" s="28" t="str">
        <f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B+</v>
      </c>
      <c r="S10" s="100" t="str">
        <f>IF($Q10&lt;4,"Kém",IF(AND($Q10&gt;=4,$Q10&lt;=5.4),"Trung bình yếu",IF(AND($Q10&gt;=5.5,$Q10&lt;=6.9),"Trung bình",IF(AND($Q10&gt;=7,$Q10&lt;=8.4),"Khá",IF(AND($Q10&gt;=8.5,$Q10&lt;=10),"Giỏi","")))))</f>
        <v>Khá</v>
      </c>
      <c r="T10" s="29"/>
      <c r="U10" s="149"/>
      <c r="V10" s="3"/>
      <c r="W10" s="19"/>
      <c r="X10" s="70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Đạt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39" ht="9" customHeight="1">
      <c r="A11" s="2"/>
      <c r="B11" s="30"/>
      <c r="C11" s="31"/>
      <c r="D11" s="31"/>
      <c r="E11" s="32"/>
      <c r="F11" s="32"/>
      <c r="G11" s="32"/>
      <c r="H11" s="33"/>
      <c r="I11" s="34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2"/>
      <c r="V11" s="3"/>
    </row>
    <row r="12" spans="1:39" ht="16.5">
      <c r="A12" s="2"/>
      <c r="B12" s="190" t="s">
        <v>30</v>
      </c>
      <c r="C12" s="190"/>
      <c r="D12" s="31"/>
      <c r="E12" s="32"/>
      <c r="F12" s="32"/>
      <c r="G12" s="32"/>
      <c r="H12" s="33"/>
      <c r="I12" s="34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2"/>
      <c r="V12" s="3"/>
    </row>
    <row r="13" spans="1:39" ht="16.5" customHeight="1">
      <c r="A13" s="2"/>
      <c r="B13" s="36" t="s">
        <v>31</v>
      </c>
      <c r="C13" s="36"/>
      <c r="D13" s="37">
        <f>+$AA$8</f>
        <v>1</v>
      </c>
      <c r="E13" s="38" t="s">
        <v>32</v>
      </c>
      <c r="F13" s="177" t="s">
        <v>33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$AA$8 -COUNTIF($T$9:$T$200,"Vắng") -COUNTIF($T$9:$T$200,"Vắng có phép") - COUNTIF($T$9:$T$200,"Đình chỉ thi") - COUNTIF($T$9:$T$200,"Không đủ ĐKDT")</f>
        <v>1</v>
      </c>
      <c r="Q13" s="39"/>
      <c r="R13" s="39"/>
      <c r="S13" s="40"/>
      <c r="T13" s="41" t="s">
        <v>32</v>
      </c>
      <c r="U13" s="147"/>
      <c r="V13" s="3"/>
    </row>
    <row r="14" spans="1:39" ht="16.5" customHeight="1">
      <c r="A14" s="2"/>
      <c r="B14" s="36" t="s">
        <v>34</v>
      </c>
      <c r="C14" s="36"/>
      <c r="D14" s="37">
        <f>+$AL$8</f>
        <v>1</v>
      </c>
      <c r="E14" s="38" t="s">
        <v>32</v>
      </c>
      <c r="F14" s="177" t="s">
        <v>35</v>
      </c>
      <c r="G14" s="177"/>
      <c r="H14" s="177"/>
      <c r="I14" s="177"/>
      <c r="J14" s="177"/>
      <c r="K14" s="177"/>
      <c r="L14" s="177"/>
      <c r="M14" s="177"/>
      <c r="N14" s="177"/>
      <c r="O14" s="177"/>
      <c r="P14" s="42">
        <f>COUNTIF($T$9:$T$76,"Vắng")</f>
        <v>0</v>
      </c>
      <c r="Q14" s="42"/>
      <c r="R14" s="42"/>
      <c r="S14" s="43"/>
      <c r="T14" s="41" t="s">
        <v>32</v>
      </c>
      <c r="U14" s="148"/>
      <c r="V14" s="3"/>
    </row>
    <row r="15" spans="1:39" ht="16.5" customHeight="1">
      <c r="A15" s="2"/>
      <c r="B15" s="36" t="s">
        <v>47</v>
      </c>
      <c r="C15" s="36"/>
      <c r="D15" s="52">
        <f>COUNTIF(X10:X10,"Học lại")</f>
        <v>0</v>
      </c>
      <c r="E15" s="38" t="s">
        <v>32</v>
      </c>
      <c r="F15" s="177" t="s">
        <v>48</v>
      </c>
      <c r="G15" s="177"/>
      <c r="H15" s="177"/>
      <c r="I15" s="177"/>
      <c r="J15" s="177"/>
      <c r="K15" s="177"/>
      <c r="L15" s="177"/>
      <c r="M15" s="177"/>
      <c r="N15" s="177"/>
      <c r="O15" s="177"/>
      <c r="P15" s="39">
        <f>COUNTIF($T$9:$T$76,"Vắng có phép")</f>
        <v>0</v>
      </c>
      <c r="Q15" s="39"/>
      <c r="R15" s="39"/>
      <c r="S15" s="40"/>
      <c r="T15" s="41" t="s">
        <v>32</v>
      </c>
      <c r="U15" s="147"/>
      <c r="V15" s="3"/>
    </row>
    <row r="16" spans="1:39" ht="3" customHeight="1">
      <c r="A16" s="2"/>
      <c r="B16" s="30"/>
      <c r="C16" s="31"/>
      <c r="D16" s="31"/>
      <c r="E16" s="32"/>
      <c r="F16" s="32"/>
      <c r="G16" s="32"/>
      <c r="H16" s="33"/>
      <c r="I16" s="34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2"/>
      <c r="V16" s="3"/>
    </row>
    <row r="17" spans="1:39">
      <c r="B17" s="65" t="s">
        <v>49</v>
      </c>
      <c r="C17" s="65"/>
      <c r="D17" s="66">
        <f>COUNTIF(X10:X10,"Thi lại")</f>
        <v>0</v>
      </c>
      <c r="E17" s="67" t="s">
        <v>32</v>
      </c>
      <c r="F17" s="3"/>
      <c r="G17" s="3"/>
      <c r="H17" s="3"/>
      <c r="I17" s="3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3"/>
    </row>
    <row r="18" spans="1:39" ht="18" customHeight="1">
      <c r="B18" s="65"/>
      <c r="C18" s="65"/>
      <c r="D18" s="66"/>
      <c r="E18" s="67"/>
      <c r="F18" s="3"/>
      <c r="G18" s="3"/>
      <c r="H18" s="3"/>
      <c r="I18" s="191" t="s">
        <v>125</v>
      </c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3"/>
    </row>
    <row r="19" spans="1:39" ht="21.75" customHeight="1">
      <c r="A19" s="44"/>
      <c r="B19" s="188"/>
      <c r="C19" s="188"/>
      <c r="D19" s="188"/>
      <c r="E19" s="188"/>
      <c r="F19" s="188"/>
      <c r="G19" s="188"/>
      <c r="H19" s="188"/>
      <c r="I19" s="45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3"/>
    </row>
    <row r="20" spans="1:39" ht="22.5" customHeight="1">
      <c r="A20" s="2"/>
      <c r="B20" s="30"/>
      <c r="C20" s="46"/>
      <c r="D20" s="46"/>
      <c r="E20" s="47"/>
      <c r="F20" s="47"/>
      <c r="G20" s="47"/>
      <c r="H20" s="48"/>
      <c r="I20" s="49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3"/>
    </row>
    <row r="21" spans="1:39" s="2" customFormat="1">
      <c r="B21" s="188"/>
      <c r="C21" s="188"/>
      <c r="D21" s="189"/>
      <c r="E21" s="189"/>
      <c r="F21" s="189"/>
      <c r="G21" s="189"/>
      <c r="H21" s="189"/>
      <c r="I21" s="49"/>
      <c r="J21" s="49"/>
      <c r="K21" s="35"/>
      <c r="L21" s="35"/>
      <c r="M21" s="35"/>
      <c r="N21" s="35"/>
      <c r="O21" s="35"/>
      <c r="P21" s="35"/>
      <c r="Q21" s="35"/>
      <c r="R21" s="35"/>
      <c r="S21" s="35"/>
      <c r="T21" s="35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9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.7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t="42" customHeight="1">
      <c r="A27" s="1"/>
      <c r="B27" s="193"/>
      <c r="C27" s="193"/>
      <c r="D27" s="193"/>
      <c r="E27" s="193"/>
      <c r="F27" s="193"/>
      <c r="G27" s="193"/>
      <c r="H27" s="193"/>
      <c r="I27" s="193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t="4.5" customHeight="1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V28" s="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t="36.7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"/>
      <c r="V29" s="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2" customFormat="1" ht="21.75" hidden="1" customHeight="1">
      <c r="A30" s="1"/>
      <c r="B30" s="188" t="s">
        <v>39</v>
      </c>
      <c r="C30" s="188"/>
      <c r="D30" s="188"/>
      <c r="E30" s="188"/>
      <c r="F30" s="188"/>
      <c r="G30" s="188"/>
      <c r="H30" s="188"/>
      <c r="I30" s="45"/>
      <c r="J30" s="187" t="s">
        <v>83</v>
      </c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2" customFormat="1" hidden="1">
      <c r="A31" s="1"/>
      <c r="B31" s="30"/>
      <c r="C31" s="46"/>
      <c r="D31" s="46"/>
      <c r="E31" s="47"/>
      <c r="F31" s="47"/>
      <c r="G31" s="47"/>
      <c r="H31" s="48"/>
      <c r="I31" s="49"/>
      <c r="J31" s="187" t="s">
        <v>84</v>
      </c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2" customFormat="1" hidden="1">
      <c r="A32" s="1"/>
      <c r="B32" s="188" t="s">
        <v>37</v>
      </c>
      <c r="C32" s="188"/>
      <c r="D32" s="189" t="s">
        <v>38</v>
      </c>
      <c r="E32" s="189"/>
      <c r="F32" s="189"/>
      <c r="G32" s="189"/>
      <c r="H32" s="189"/>
      <c r="I32" s="49"/>
      <c r="J32" s="49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1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2" customFormat="1" hidden="1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"/>
      <c r="V33" s="1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hidden="1"/>
    <row r="35" spans="1:39" hidden="1"/>
    <row r="36" spans="1:39" hidden="1"/>
    <row r="37" spans="1:39" hidden="1">
      <c r="B37" s="192"/>
      <c r="C37" s="192"/>
      <c r="D37" s="192"/>
      <c r="E37" s="192"/>
      <c r="F37" s="192"/>
      <c r="G37" s="192"/>
      <c r="H37" s="192"/>
      <c r="I37" s="192"/>
      <c r="J37" s="192" t="s">
        <v>52</v>
      </c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</row>
    <row r="38" spans="1:39" hidden="1"/>
    <row r="39" spans="1:39" hidden="1"/>
  </sheetData>
  <sheetProtection formatCells="0" formatColumns="0" formatRows="0" insertColumns="0" insertRows="0" insertHyperlinks="0" deleteColumns="0" deleteRows="0" sort="0" autoFilter="0" pivotTables="0"/>
  <autoFilter ref="A8:AM10">
    <filterColumn colId="3" showButton="0"/>
  </autoFilter>
  <mergeCells count="59">
    <mergeCell ref="B37:C37"/>
    <mergeCell ref="D37:I37"/>
    <mergeCell ref="J37:U37"/>
    <mergeCell ref="B27:C27"/>
    <mergeCell ref="D27:I27"/>
    <mergeCell ref="J27:U27"/>
    <mergeCell ref="J31:U31"/>
    <mergeCell ref="B32:C32"/>
    <mergeCell ref="D32:H32"/>
    <mergeCell ref="B30:H30"/>
    <mergeCell ref="J30:U30"/>
    <mergeCell ref="J20:U20"/>
    <mergeCell ref="B21:C21"/>
    <mergeCell ref="D21:H21"/>
    <mergeCell ref="B12:C12"/>
    <mergeCell ref="F13:O13"/>
    <mergeCell ref="F15:O15"/>
    <mergeCell ref="J17:U17"/>
    <mergeCell ref="B19:H19"/>
    <mergeCell ref="J19:U19"/>
    <mergeCell ref="I18:U18"/>
    <mergeCell ref="B7:B8"/>
    <mergeCell ref="C7:C8"/>
    <mergeCell ref="D7:E8"/>
    <mergeCell ref="L7:L8"/>
    <mergeCell ref="M7:M8"/>
    <mergeCell ref="F7:F8"/>
    <mergeCell ref="G7:G8"/>
    <mergeCell ref="F14:O14"/>
    <mergeCell ref="N7:N8"/>
    <mergeCell ref="O7:O8"/>
    <mergeCell ref="P7:P8"/>
    <mergeCell ref="Q7:Q9"/>
    <mergeCell ref="H7:H8"/>
    <mergeCell ref="I7:I8"/>
    <mergeCell ref="J7:J8"/>
    <mergeCell ref="K7:K8"/>
    <mergeCell ref="AJ4:AK6"/>
    <mergeCell ref="AL4:AM6"/>
    <mergeCell ref="B5:C5"/>
    <mergeCell ref="G5:O5"/>
    <mergeCell ref="Q5:T5"/>
    <mergeCell ref="Y4:Y7"/>
    <mergeCell ref="Z4:Z7"/>
    <mergeCell ref="AA4:AA7"/>
    <mergeCell ref="AB4:AE6"/>
    <mergeCell ref="AF4:AG6"/>
    <mergeCell ref="T7:T9"/>
    <mergeCell ref="U7:U9"/>
    <mergeCell ref="B9:G9"/>
    <mergeCell ref="AH4:AI6"/>
    <mergeCell ref="R7:R8"/>
    <mergeCell ref="S7:S8"/>
    <mergeCell ref="B1:G1"/>
    <mergeCell ref="H1:U1"/>
    <mergeCell ref="B2:G2"/>
    <mergeCell ref="H2:U2"/>
    <mergeCell ref="B4:C4"/>
    <mergeCell ref="Q4:U4"/>
  </mergeCells>
  <conditionalFormatting sqref="H10:N10 P10">
    <cfRule type="cellIs" dxfId="4" priority="5" operator="greaterThan">
      <formula>10</formula>
    </cfRule>
  </conditionalFormatting>
  <conditionalFormatting sqref="O32:O1048576 O1:O17 O19:O30">
    <cfRule type="duplicateValues" dxfId="3" priority="4"/>
  </conditionalFormatting>
  <conditionalFormatting sqref="C1:C1048576">
    <cfRule type="duplicateValues" dxfId="2" priority="3"/>
  </conditionalFormatting>
  <conditionalFormatting sqref="O19:O20">
    <cfRule type="duplicateValues" dxfId="1" priority="2"/>
  </conditionalFormatting>
  <dataValidations count="1">
    <dataValidation allowBlank="1" showInputMessage="1" showErrorMessage="1" errorTitle="Không xóa dữ liệu" error="Không xóa dữ liệu" prompt="Không xóa dữ liệu" sqref="D15 X10 Y2:AM8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0"/>
  <sheetViews>
    <sheetView workbookViewId="0">
      <pane ySplit="3" topLeftCell="A6" activePane="bottomLeft" state="frozen"/>
      <selection activeCell="A6" sqref="A6:XFD6"/>
      <selection pane="bottomLeft" activeCell="U3" sqref="U1:U1048576"/>
    </sheetView>
  </sheetViews>
  <sheetFormatPr defaultColWidth="9" defaultRowHeight="27"/>
  <cols>
    <col min="1" max="1" width="0.625" style="1" customWidth="1"/>
    <col min="2" max="2" width="6.125" style="1" customWidth="1"/>
    <col min="3" max="3" width="14.125" style="1" customWidth="1"/>
    <col min="4" max="4" width="13.125" style="1" customWidth="1"/>
    <col min="5" max="5" width="9" style="1" customWidth="1"/>
    <col min="6" max="6" width="9.375" style="1" hidden="1" customWidth="1"/>
    <col min="7" max="7" width="13.125" style="1" customWidth="1"/>
    <col min="8" max="8" width="5.375" style="1" hidden="1" customWidth="1"/>
    <col min="9" max="9" width="8.125" style="1" customWidth="1"/>
    <col min="10" max="10" width="4.375" style="1" hidden="1" customWidth="1"/>
    <col min="11" max="11" width="7.5" style="1" customWidth="1"/>
    <col min="12" max="12" width="4.75" style="1" hidden="1" customWidth="1"/>
    <col min="13" max="13" width="5.875" style="1" hidden="1" customWidth="1"/>
    <col min="14" max="14" width="6.625" style="1" hidden="1" customWidth="1"/>
    <col min="15" max="15" width="13.125" style="146" hidden="1" customWidth="1"/>
    <col min="16" max="16" width="7.125" style="1" customWidth="1"/>
    <col min="17" max="17" width="6.375" style="1" customWidth="1"/>
    <col min="18" max="18" width="6.5" style="1" hidden="1" customWidth="1"/>
    <col min="19" max="19" width="11.875" style="1" hidden="1" customWidth="1"/>
    <col min="20" max="20" width="14.5" style="1" customWidth="1"/>
    <col min="21" max="21" width="7" style="1" hidden="1" customWidth="1"/>
    <col min="22" max="22" width="6.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114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4.5" customHeight="1">
      <c r="B3" s="91"/>
      <c r="C3" s="91"/>
      <c r="D3" s="91"/>
      <c r="E3" s="91"/>
      <c r="F3" s="91"/>
      <c r="G3" s="92"/>
      <c r="H3" s="92"/>
      <c r="I3" s="93"/>
      <c r="J3" s="93"/>
      <c r="K3" s="93"/>
      <c r="L3" s="93"/>
      <c r="M3" s="93"/>
      <c r="N3" s="93"/>
      <c r="O3" s="140"/>
      <c r="P3" s="93"/>
      <c r="Q3" s="93"/>
      <c r="R3" s="93"/>
      <c r="S3" s="93"/>
      <c r="T3" s="93"/>
      <c r="U3" s="93"/>
      <c r="V3" s="4"/>
      <c r="W3" s="5"/>
      <c r="AF3" s="94"/>
      <c r="AJ3" s="94"/>
    </row>
    <row r="4" spans="1:39" ht="23.25" customHeight="1">
      <c r="B4" s="163" t="s">
        <v>2</v>
      </c>
      <c r="C4" s="163"/>
      <c r="D4" s="95" t="s">
        <v>111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141"/>
      <c r="P4" s="164" t="s">
        <v>112</v>
      </c>
      <c r="Q4" s="164"/>
      <c r="R4" s="164"/>
      <c r="S4" s="164"/>
      <c r="T4" s="164"/>
      <c r="U4" s="164"/>
      <c r="X4" s="54"/>
      <c r="Y4" s="165" t="s">
        <v>46</v>
      </c>
      <c r="Z4" s="165" t="s">
        <v>8</v>
      </c>
      <c r="AA4" s="165" t="s">
        <v>45</v>
      </c>
      <c r="AB4" s="165" t="s">
        <v>44</v>
      </c>
      <c r="AC4" s="165"/>
      <c r="AD4" s="165"/>
      <c r="AE4" s="165"/>
      <c r="AF4" s="165" t="s">
        <v>43</v>
      </c>
      <c r="AG4" s="165"/>
      <c r="AH4" s="165" t="s">
        <v>41</v>
      </c>
      <c r="AI4" s="165"/>
      <c r="AJ4" s="165" t="s">
        <v>42</v>
      </c>
      <c r="AK4" s="165"/>
      <c r="AL4" s="165" t="s">
        <v>40</v>
      </c>
      <c r="AM4" s="165"/>
    </row>
    <row r="5" spans="1:39" ht="17.25" customHeight="1">
      <c r="B5" s="166" t="s">
        <v>3</v>
      </c>
      <c r="C5" s="166"/>
      <c r="D5" s="96">
        <v>3</v>
      </c>
      <c r="G5" s="167" t="s">
        <v>113</v>
      </c>
      <c r="H5" s="167"/>
      <c r="I5" s="167"/>
      <c r="J5" s="167"/>
      <c r="K5" s="167"/>
      <c r="L5" s="167"/>
      <c r="M5" s="167"/>
      <c r="N5" s="167"/>
      <c r="O5" s="167"/>
      <c r="P5" s="164" t="s">
        <v>68</v>
      </c>
      <c r="Q5" s="164"/>
      <c r="R5" s="164"/>
      <c r="S5" s="164"/>
      <c r="T5" s="164"/>
      <c r="U5" s="164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5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42"/>
      <c r="P6" s="50"/>
      <c r="Q6" s="3"/>
      <c r="R6" s="3"/>
      <c r="S6" s="3"/>
      <c r="T6" s="3"/>
      <c r="U6" s="3"/>
      <c r="X6" s="54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</row>
    <row r="7" spans="1:39" ht="44.25" customHeight="1">
      <c r="B7" s="168" t="s">
        <v>4</v>
      </c>
      <c r="C7" s="181" t="s">
        <v>5</v>
      </c>
      <c r="D7" s="183" t="s">
        <v>6</v>
      </c>
      <c r="E7" s="184"/>
      <c r="F7" s="168" t="s">
        <v>7</v>
      </c>
      <c r="G7" s="168" t="s">
        <v>8</v>
      </c>
      <c r="H7" s="180" t="s">
        <v>9</v>
      </c>
      <c r="I7" s="180" t="s">
        <v>10</v>
      </c>
      <c r="J7" s="180" t="s">
        <v>11</v>
      </c>
      <c r="K7" s="180" t="s">
        <v>12</v>
      </c>
      <c r="L7" s="178" t="s">
        <v>13</v>
      </c>
      <c r="M7" s="178" t="s">
        <v>14</v>
      </c>
      <c r="N7" s="178" t="s">
        <v>15</v>
      </c>
      <c r="O7" s="194"/>
      <c r="P7" s="178" t="s">
        <v>17</v>
      </c>
      <c r="Q7" s="168" t="s">
        <v>18</v>
      </c>
      <c r="R7" s="178" t="s">
        <v>19</v>
      </c>
      <c r="S7" s="168" t="s">
        <v>20</v>
      </c>
      <c r="T7" s="168" t="s">
        <v>21</v>
      </c>
      <c r="U7" s="168" t="s">
        <v>22</v>
      </c>
      <c r="X7" s="54"/>
      <c r="Y7" s="165"/>
      <c r="Z7" s="165"/>
      <c r="AA7" s="165"/>
      <c r="AB7" s="56" t="s">
        <v>23</v>
      </c>
      <c r="AC7" s="56" t="s">
        <v>24</v>
      </c>
      <c r="AD7" s="56" t="s">
        <v>25</v>
      </c>
      <c r="AE7" s="56" t="s">
        <v>26</v>
      </c>
      <c r="AF7" s="56" t="s">
        <v>27</v>
      </c>
      <c r="AG7" s="56" t="s">
        <v>26</v>
      </c>
      <c r="AH7" s="56" t="s">
        <v>27</v>
      </c>
      <c r="AI7" s="56" t="s">
        <v>26</v>
      </c>
      <c r="AJ7" s="56" t="s">
        <v>27</v>
      </c>
      <c r="AK7" s="56" t="s">
        <v>26</v>
      </c>
      <c r="AL7" s="56" t="s">
        <v>27</v>
      </c>
      <c r="AM7" s="57" t="s">
        <v>26</v>
      </c>
    </row>
    <row r="8" spans="1:39" ht="44.25" customHeight="1">
      <c r="B8" s="170"/>
      <c r="C8" s="182"/>
      <c r="D8" s="185"/>
      <c r="E8" s="186"/>
      <c r="F8" s="170"/>
      <c r="G8" s="170"/>
      <c r="H8" s="180"/>
      <c r="I8" s="180"/>
      <c r="J8" s="180"/>
      <c r="K8" s="180"/>
      <c r="L8" s="178"/>
      <c r="M8" s="178"/>
      <c r="N8" s="178"/>
      <c r="O8" s="194"/>
      <c r="P8" s="178"/>
      <c r="Q8" s="169"/>
      <c r="R8" s="178"/>
      <c r="S8" s="170"/>
      <c r="T8" s="169"/>
      <c r="U8" s="169"/>
      <c r="W8" s="8"/>
      <c r="X8" s="54"/>
      <c r="Y8" s="58" t="str">
        <f>+D4</f>
        <v>Lý thuyết thông tin</v>
      </c>
      <c r="Z8" s="59" t="e">
        <f>+#REF!</f>
        <v>#REF!</v>
      </c>
      <c r="AA8" s="60">
        <f>+$AJ$8+$AL$8+$AH$8</f>
        <v>1</v>
      </c>
      <c r="AB8" s="55">
        <f>COUNTIF($T$9:$T$70,"Khiển trách")</f>
        <v>0</v>
      </c>
      <c r="AC8" s="55">
        <f>COUNTIF($T$9:$T$70,"Cảnh cáo")</f>
        <v>0</v>
      </c>
      <c r="AD8" s="55">
        <f>COUNTIF($T$9:$T$70,"Đình chỉ thi")</f>
        <v>0</v>
      </c>
      <c r="AE8" s="61">
        <f>+($AB$8+$AC$8+$AD$8)/$AA$8*100%</f>
        <v>0</v>
      </c>
      <c r="AF8" s="55">
        <f>SUM(COUNTIF($T$9:$T$68,"Vắng"),COUNTIF($T$9:$T$68,"Vắng có phép"))</f>
        <v>0</v>
      </c>
      <c r="AG8" s="62">
        <f>+$AF$8/$AA$8</f>
        <v>0</v>
      </c>
      <c r="AH8" s="63">
        <f>COUNTIF($X$9:$X$68,"Thi lại")</f>
        <v>0</v>
      </c>
      <c r="AI8" s="62">
        <f>+$AH$8/$AA$8</f>
        <v>0</v>
      </c>
      <c r="AJ8" s="63">
        <f>COUNTIF($X$9:$X$69,"Học lại")</f>
        <v>1</v>
      </c>
      <c r="AK8" s="62">
        <f>+$AJ$8/$AA$8</f>
        <v>1</v>
      </c>
      <c r="AL8" s="55">
        <f>COUNTIF($X$10:$X$69,"Đạt")</f>
        <v>0</v>
      </c>
      <c r="AM8" s="61">
        <f>+$AL$8/$AA$8</f>
        <v>0</v>
      </c>
    </row>
    <row r="9" spans="1:39" ht="40.5" customHeight="1">
      <c r="B9" s="174" t="s">
        <v>28</v>
      </c>
      <c r="C9" s="175"/>
      <c r="D9" s="175"/>
      <c r="E9" s="175"/>
      <c r="F9" s="175"/>
      <c r="G9" s="176"/>
      <c r="H9" s="9"/>
      <c r="I9" s="9">
        <v>20</v>
      </c>
      <c r="J9" s="98"/>
      <c r="K9" s="9">
        <v>10</v>
      </c>
      <c r="L9" s="10"/>
      <c r="M9" s="11"/>
      <c r="N9" s="11"/>
      <c r="O9" s="143"/>
      <c r="P9" s="51">
        <f>100-(H9+I9+J9+K9)</f>
        <v>70</v>
      </c>
      <c r="Q9" s="170"/>
      <c r="R9" s="12"/>
      <c r="S9" s="12"/>
      <c r="T9" s="170"/>
      <c r="U9" s="170"/>
      <c r="X9" s="5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89.25" customHeight="1">
      <c r="B10" s="20">
        <v>1</v>
      </c>
      <c r="C10" s="21" t="s">
        <v>93</v>
      </c>
      <c r="D10" s="22" t="s">
        <v>94</v>
      </c>
      <c r="E10" s="23" t="s">
        <v>95</v>
      </c>
      <c r="F10" s="24" t="s">
        <v>96</v>
      </c>
      <c r="G10" s="21" t="s">
        <v>97</v>
      </c>
      <c r="H10" s="25" t="s">
        <v>29</v>
      </c>
      <c r="I10" s="25">
        <v>6</v>
      </c>
      <c r="J10" s="25" t="s">
        <v>29</v>
      </c>
      <c r="K10" s="25">
        <v>6.5</v>
      </c>
      <c r="L10" s="102"/>
      <c r="M10" s="102"/>
      <c r="N10" s="102"/>
      <c r="O10" s="144"/>
      <c r="P10" s="99">
        <v>0.5</v>
      </c>
      <c r="Q10" s="27">
        <f>IF(P10="H","I",IF(OR(P10="DC",P10="C",P10="V"),0,ROUND(SUMPRODUCT(H10:P10,$H$9:$P$9)/100,1)))</f>
        <v>2.2000000000000002</v>
      </c>
      <c r="R10" s="28" t="str">
        <f t="shared" ref="R10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100" t="str">
        <f t="shared" ref="S10" si="1">IF($Q10&lt;4,"Kém",IF(AND($Q10&gt;=4,$Q10&lt;=5.4),"Trung bình yếu",IF(AND($Q10&gt;=5.5,$Q10&lt;=6.9),"Trung bình",IF(AND($Q10&gt;=7,$Q10&lt;=8.4),"Khá",IF(AND($Q10&gt;=8.5,$Q10&lt;=10),"Giỏi","")))))</f>
        <v>Kém</v>
      </c>
      <c r="T10" s="29"/>
      <c r="U10" s="101" t="s">
        <v>65</v>
      </c>
      <c r="V10" s="3"/>
      <c r="W10" s="19"/>
      <c r="X10" s="70" t="str">
        <f t="shared" ref="X10" si="2"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39" ht="9" customHeight="1">
      <c r="A11" s="2"/>
      <c r="B11" s="30"/>
      <c r="C11" s="31"/>
      <c r="D11" s="31"/>
      <c r="E11" s="32"/>
      <c r="F11" s="32"/>
      <c r="G11" s="32"/>
      <c r="H11" s="33"/>
      <c r="I11" s="34"/>
      <c r="J11" s="34"/>
      <c r="K11" s="35"/>
      <c r="L11" s="35"/>
      <c r="M11" s="35"/>
      <c r="N11" s="35"/>
      <c r="O11" s="145"/>
      <c r="P11" s="35"/>
      <c r="Q11" s="35"/>
      <c r="R11" s="35"/>
      <c r="S11" s="35"/>
      <c r="T11" s="35"/>
      <c r="U11" s="35"/>
      <c r="V11" s="3"/>
    </row>
    <row r="12" spans="1:39">
      <c r="A12" s="2"/>
      <c r="B12" s="190" t="s">
        <v>30</v>
      </c>
      <c r="C12" s="190"/>
      <c r="D12" s="31"/>
      <c r="E12" s="32"/>
      <c r="F12" s="32"/>
      <c r="G12" s="32"/>
      <c r="H12" s="33"/>
      <c r="I12" s="34"/>
      <c r="J12" s="34"/>
      <c r="K12" s="35"/>
      <c r="L12" s="35"/>
      <c r="M12" s="35"/>
      <c r="N12" s="35"/>
      <c r="O12" s="145"/>
      <c r="P12" s="35"/>
      <c r="Q12" s="35"/>
      <c r="R12" s="35"/>
      <c r="S12" s="35"/>
      <c r="T12" s="35"/>
      <c r="U12" s="35"/>
      <c r="V12" s="3"/>
    </row>
    <row r="13" spans="1:39" ht="16.5" customHeight="1">
      <c r="A13" s="2"/>
      <c r="B13" s="36" t="s">
        <v>31</v>
      </c>
      <c r="C13" s="36"/>
      <c r="D13" s="37">
        <f>+$AA$8</f>
        <v>1</v>
      </c>
      <c r="E13" s="38" t="s">
        <v>32</v>
      </c>
      <c r="F13" s="177" t="s">
        <v>33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$AA$8 -COUNTIF($T$9:$T$200,"Vắng") -COUNTIF($T$9:$T$200,"Vắng có phép") - COUNTIF($T$9:$T$200,"Đình chỉ thi") - COUNTIF($T$9:$T$200,"Không đủ ĐKDT")</f>
        <v>1</v>
      </c>
      <c r="Q13" s="39"/>
      <c r="R13" s="39"/>
      <c r="S13" s="40"/>
      <c r="T13" s="41" t="s">
        <v>32</v>
      </c>
      <c r="U13" s="40"/>
      <c r="V13" s="3"/>
    </row>
    <row r="14" spans="1:39" ht="16.5" customHeight="1">
      <c r="A14" s="2"/>
      <c r="B14" s="36" t="s">
        <v>34</v>
      </c>
      <c r="C14" s="36"/>
      <c r="D14" s="37">
        <f>+$AL$8</f>
        <v>0</v>
      </c>
      <c r="E14" s="38" t="s">
        <v>32</v>
      </c>
      <c r="F14" s="177" t="s">
        <v>35</v>
      </c>
      <c r="G14" s="177"/>
      <c r="H14" s="177"/>
      <c r="I14" s="177"/>
      <c r="J14" s="177"/>
      <c r="K14" s="177"/>
      <c r="L14" s="177"/>
      <c r="M14" s="177"/>
      <c r="N14" s="177"/>
      <c r="O14" s="177"/>
      <c r="P14" s="42">
        <f>COUNTIF($T$9:$T$76,"Vắng")</f>
        <v>0</v>
      </c>
      <c r="Q14" s="42"/>
      <c r="R14" s="42"/>
      <c r="S14" s="43"/>
      <c r="T14" s="41" t="s">
        <v>32</v>
      </c>
      <c r="U14" s="43"/>
      <c r="V14" s="3"/>
    </row>
    <row r="15" spans="1:39" ht="16.5" customHeight="1">
      <c r="A15" s="2"/>
      <c r="B15" s="36" t="s">
        <v>47</v>
      </c>
      <c r="C15" s="36"/>
      <c r="D15" s="52">
        <f>COUNTIF(X10:X10,"Học lại")</f>
        <v>1</v>
      </c>
      <c r="E15" s="38" t="s">
        <v>32</v>
      </c>
      <c r="F15" s="177" t="s">
        <v>48</v>
      </c>
      <c r="G15" s="177"/>
      <c r="H15" s="177"/>
      <c r="I15" s="177"/>
      <c r="J15" s="177"/>
      <c r="K15" s="177"/>
      <c r="L15" s="177"/>
      <c r="M15" s="177"/>
      <c r="N15" s="177"/>
      <c r="O15" s="177"/>
      <c r="P15" s="39">
        <f>COUNTIF($T$9:$T$76,"Vắng có phép")</f>
        <v>0</v>
      </c>
      <c r="Q15" s="39"/>
      <c r="R15" s="39"/>
      <c r="S15" s="40"/>
      <c r="T15" s="41" t="s">
        <v>32</v>
      </c>
      <c r="U15" s="40"/>
      <c r="V15" s="3"/>
    </row>
    <row r="16" spans="1:39" ht="3" customHeight="1">
      <c r="A16" s="2"/>
      <c r="B16" s="30"/>
      <c r="C16" s="31"/>
      <c r="D16" s="31"/>
      <c r="E16" s="32"/>
      <c r="F16" s="32"/>
      <c r="G16" s="32"/>
      <c r="H16" s="33"/>
      <c r="I16" s="34"/>
      <c r="J16" s="34"/>
      <c r="K16" s="35"/>
      <c r="L16" s="35"/>
      <c r="M16" s="35"/>
      <c r="N16" s="35"/>
      <c r="O16" s="145"/>
      <c r="P16" s="35"/>
      <c r="Q16" s="35"/>
      <c r="R16" s="35"/>
      <c r="S16" s="35"/>
      <c r="T16" s="35"/>
      <c r="U16" s="35"/>
      <c r="V16" s="3"/>
    </row>
    <row r="17" spans="1:39" ht="15.75">
      <c r="B17" s="65" t="s">
        <v>49</v>
      </c>
      <c r="C17" s="65"/>
      <c r="D17" s="66">
        <f>COUNTIF(X10:X10,"Thi lại")</f>
        <v>0</v>
      </c>
      <c r="E17" s="67" t="s">
        <v>32</v>
      </c>
      <c r="F17" s="3"/>
      <c r="G17" s="3"/>
      <c r="H17" s="3"/>
      <c r="I17" s="3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3"/>
    </row>
    <row r="18" spans="1:39" ht="24.75" customHeight="1">
      <c r="B18" s="65"/>
      <c r="C18" s="65"/>
      <c r="D18" s="66"/>
      <c r="E18" s="67"/>
      <c r="F18" s="3"/>
      <c r="G18" s="3"/>
      <c r="H18" s="3"/>
      <c r="I18" s="3"/>
      <c r="J18" s="191" t="s">
        <v>127</v>
      </c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3"/>
    </row>
    <row r="19" spans="1:39" ht="15.75">
      <c r="A19" s="44"/>
      <c r="B19" s="188" t="s">
        <v>36</v>
      </c>
      <c r="C19" s="188"/>
      <c r="D19" s="188"/>
      <c r="E19" s="188"/>
      <c r="F19" s="188"/>
      <c r="G19" s="188"/>
      <c r="H19" s="188"/>
      <c r="I19" s="45"/>
      <c r="J19" s="187" t="s">
        <v>83</v>
      </c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3"/>
    </row>
    <row r="20" spans="1:39" ht="18.75" customHeight="1">
      <c r="A20" s="2"/>
      <c r="B20" s="30"/>
      <c r="C20" s="46"/>
      <c r="D20" s="46"/>
      <c r="E20" s="47"/>
      <c r="F20" s="47"/>
      <c r="G20" s="47"/>
      <c r="H20" s="48"/>
      <c r="I20" s="49"/>
      <c r="J20" s="187" t="s">
        <v>84</v>
      </c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3"/>
    </row>
    <row r="21" spans="1:39" s="2" customFormat="1">
      <c r="B21" s="188" t="s">
        <v>37</v>
      </c>
      <c r="C21" s="188"/>
      <c r="D21" s="189" t="s">
        <v>38</v>
      </c>
      <c r="E21" s="189"/>
      <c r="F21" s="189"/>
      <c r="G21" s="189"/>
      <c r="H21" s="189"/>
      <c r="I21" s="49"/>
      <c r="J21" s="49"/>
      <c r="K21" s="35"/>
      <c r="L21" s="35"/>
      <c r="M21" s="35"/>
      <c r="N21" s="35"/>
      <c r="O21" s="145"/>
      <c r="P21" s="35"/>
      <c r="Q21" s="35"/>
      <c r="R21" s="35"/>
      <c r="S21" s="35"/>
      <c r="T21" s="35"/>
      <c r="U21" s="35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46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46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46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9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46"/>
      <c r="P25" s="3"/>
      <c r="Q25" s="3"/>
      <c r="R25" s="3"/>
      <c r="S25" s="3"/>
      <c r="T25" s="3"/>
      <c r="U25" s="3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.7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46"/>
      <c r="P26" s="3"/>
      <c r="Q26" s="3"/>
      <c r="R26" s="3"/>
      <c r="S26" s="3"/>
      <c r="T26" s="3"/>
      <c r="U26" s="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t="18" customHeight="1">
      <c r="A27" s="1"/>
      <c r="B27" s="193" t="s">
        <v>61</v>
      </c>
      <c r="C27" s="193"/>
      <c r="D27" s="193" t="s">
        <v>62</v>
      </c>
      <c r="E27" s="193"/>
      <c r="F27" s="193"/>
      <c r="G27" s="193"/>
      <c r="H27" s="193"/>
      <c r="I27" s="193"/>
      <c r="J27" s="192" t="s">
        <v>52</v>
      </c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t="4.5" customHeight="1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46"/>
      <c r="P28" s="3"/>
      <c r="Q28" s="3"/>
      <c r="R28" s="3"/>
      <c r="S28" s="3"/>
      <c r="T28" s="3"/>
      <c r="U28" s="3"/>
      <c r="V28" s="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t="36.75" hidden="1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46"/>
      <c r="P29" s="3"/>
      <c r="Q29" s="3"/>
      <c r="R29" s="3"/>
      <c r="S29" s="3"/>
      <c r="T29" s="3"/>
      <c r="U29" s="3"/>
      <c r="V29" s="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2" customFormat="1" ht="21.75" hidden="1" customHeight="1">
      <c r="A30" s="1"/>
      <c r="B30" s="188" t="s">
        <v>39</v>
      </c>
      <c r="C30" s="188"/>
      <c r="D30" s="188"/>
      <c r="E30" s="188"/>
      <c r="F30" s="188"/>
      <c r="G30" s="188"/>
      <c r="H30" s="188"/>
      <c r="I30" s="45"/>
      <c r="J30" s="187" t="s">
        <v>83</v>
      </c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2" customFormat="1" ht="15.75" hidden="1">
      <c r="A31" s="1"/>
      <c r="B31" s="30"/>
      <c r="C31" s="46"/>
      <c r="D31" s="46"/>
      <c r="E31" s="47"/>
      <c r="F31" s="47"/>
      <c r="G31" s="47"/>
      <c r="H31" s="48"/>
      <c r="I31" s="49"/>
      <c r="J31" s="187" t="s">
        <v>84</v>
      </c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2" customFormat="1" hidden="1">
      <c r="A32" s="1"/>
      <c r="B32" s="188" t="s">
        <v>37</v>
      </c>
      <c r="C32" s="188"/>
      <c r="D32" s="189" t="s">
        <v>38</v>
      </c>
      <c r="E32" s="189"/>
      <c r="F32" s="189"/>
      <c r="G32" s="189"/>
      <c r="H32" s="189"/>
      <c r="I32" s="49"/>
      <c r="J32" s="49"/>
      <c r="K32" s="35"/>
      <c r="L32" s="35"/>
      <c r="M32" s="35"/>
      <c r="N32" s="35"/>
      <c r="O32" s="145"/>
      <c r="P32" s="35"/>
      <c r="Q32" s="35"/>
      <c r="R32" s="35"/>
      <c r="S32" s="35"/>
      <c r="T32" s="35"/>
      <c r="U32" s="35"/>
      <c r="V32" s="1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2" customFormat="1" hidden="1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46"/>
      <c r="P33" s="3"/>
      <c r="Q33" s="3"/>
      <c r="R33" s="3"/>
      <c r="S33" s="3"/>
      <c r="T33" s="3"/>
      <c r="U33" s="3"/>
      <c r="V33" s="1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hidden="1"/>
    <row r="35" spans="1:39" hidden="1"/>
    <row r="36" spans="1:39" hidden="1"/>
    <row r="37" spans="1:39" ht="15.75" hidden="1">
      <c r="B37" s="192"/>
      <c r="C37" s="192"/>
      <c r="D37" s="192"/>
      <c r="E37" s="192"/>
      <c r="F37" s="192"/>
      <c r="G37" s="192"/>
      <c r="H37" s="192"/>
      <c r="I37" s="192"/>
      <c r="J37" s="192" t="s">
        <v>52</v>
      </c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</row>
    <row r="38" spans="1:39" hidden="1"/>
    <row r="39" spans="1:39" hidden="1"/>
    <row r="40" spans="1:39" hidden="1"/>
  </sheetData>
  <sheetProtection formatCells="0" formatColumns="0" formatRows="0" insertColumns="0" insertRows="0" insertHyperlinks="0" deleteColumns="0" deleteRows="0" sort="0" autoFilter="0" pivotTables="0"/>
  <autoFilter ref="A8:AM10">
    <filterColumn colId="3" showButton="0"/>
  </autoFilter>
  <mergeCells count="59">
    <mergeCell ref="B1:G1"/>
    <mergeCell ref="H1:U1"/>
    <mergeCell ref="B2:G2"/>
    <mergeCell ref="H2:U2"/>
    <mergeCell ref="B4:C4"/>
    <mergeCell ref="P4:U4"/>
    <mergeCell ref="AJ4:AK6"/>
    <mergeCell ref="AL4:AM6"/>
    <mergeCell ref="B5:C5"/>
    <mergeCell ref="G5:O5"/>
    <mergeCell ref="P5:U5"/>
    <mergeCell ref="Y4:Y7"/>
    <mergeCell ref="Z4:Z7"/>
    <mergeCell ref="AA4:AA7"/>
    <mergeCell ref="AB4:AE6"/>
    <mergeCell ref="AF4:AG6"/>
    <mergeCell ref="AH4:AI6"/>
    <mergeCell ref="T7:T9"/>
    <mergeCell ref="U7:U9"/>
    <mergeCell ref="R7:R8"/>
    <mergeCell ref="S7:S8"/>
    <mergeCell ref="B7:B8"/>
    <mergeCell ref="F7:F8"/>
    <mergeCell ref="G7:G8"/>
    <mergeCell ref="B9:G9"/>
    <mergeCell ref="B12:C12"/>
    <mergeCell ref="F13:O13"/>
    <mergeCell ref="N7:N8"/>
    <mergeCell ref="O7:O8"/>
    <mergeCell ref="P7:P8"/>
    <mergeCell ref="Q7:Q9"/>
    <mergeCell ref="H7:H8"/>
    <mergeCell ref="I7:I8"/>
    <mergeCell ref="J7:J8"/>
    <mergeCell ref="K7:K8"/>
    <mergeCell ref="L7:L8"/>
    <mergeCell ref="M7:M8"/>
    <mergeCell ref="C7:C8"/>
    <mergeCell ref="D7:E8"/>
    <mergeCell ref="B30:H30"/>
    <mergeCell ref="J30:U30"/>
    <mergeCell ref="F15:O15"/>
    <mergeCell ref="J17:U17"/>
    <mergeCell ref="J18:U18"/>
    <mergeCell ref="B19:H19"/>
    <mergeCell ref="J19:U19"/>
    <mergeCell ref="J20:U20"/>
    <mergeCell ref="B21:C21"/>
    <mergeCell ref="D21:H21"/>
    <mergeCell ref="B27:C27"/>
    <mergeCell ref="D27:I27"/>
    <mergeCell ref="J27:U27"/>
    <mergeCell ref="F14:O14"/>
    <mergeCell ref="J31:U31"/>
    <mergeCell ref="B32:C32"/>
    <mergeCell ref="D32:H32"/>
    <mergeCell ref="B37:C37"/>
    <mergeCell ref="D37:I37"/>
    <mergeCell ref="J37:U37"/>
  </mergeCells>
  <conditionalFormatting sqref="H10:N10 P10">
    <cfRule type="cellIs" dxfId="78" priority="4" operator="greaterThan">
      <formula>10</formula>
    </cfRule>
  </conditionalFormatting>
  <conditionalFormatting sqref="O32:O1048576 O1:O30">
    <cfRule type="duplicateValues" dxfId="77" priority="3"/>
  </conditionalFormatting>
  <conditionalFormatting sqref="C1:C1048576">
    <cfRule type="duplicateValues" dxfId="76" priority="2"/>
  </conditionalFormatting>
  <conditionalFormatting sqref="O1">
    <cfRule type="duplicateValues" dxfId="75" priority="1"/>
  </conditionalFormatting>
  <dataValidations count="1">
    <dataValidation allowBlank="1" showInputMessage="1" showErrorMessage="1" errorTitle="Không xóa dữ liệu" error="Không xóa dữ liệu" prompt="Không xóa dữ liệu" sqref="D15 Y2:AM8 X10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3" activePane="bottomLeft" state="frozen"/>
      <selection activeCell="A6" sqref="A6:XFD6"/>
      <selection pane="bottomLeft" activeCell="Q10" sqref="Q10"/>
    </sheetView>
  </sheetViews>
  <sheetFormatPr defaultColWidth="9" defaultRowHeight="22.5"/>
  <cols>
    <col min="1" max="1" width="0.125" style="1" customWidth="1"/>
    <col min="2" max="2" width="7.375" style="1" customWidth="1"/>
    <col min="3" max="3" width="13.125" style="1" customWidth="1"/>
    <col min="4" max="4" width="13.375" style="1" customWidth="1"/>
    <col min="5" max="5" width="9.375" style="1" customWidth="1"/>
    <col min="6" max="6" width="9.375" style="1" hidden="1" customWidth="1"/>
    <col min="7" max="7" width="12.125" style="1" customWidth="1"/>
    <col min="8" max="8" width="7.625" style="1" customWidth="1"/>
    <col min="9" max="9" width="7.375" style="1" customWidth="1"/>
    <col min="10" max="10" width="4.375" style="1" hidden="1" customWidth="1"/>
    <col min="11" max="11" width="6.625" style="1" customWidth="1"/>
    <col min="12" max="12" width="5.25" style="1" hidden="1" customWidth="1"/>
    <col min="13" max="13" width="5.5" style="1" hidden="1" customWidth="1"/>
    <col min="14" max="14" width="7.375" style="1" hidden="1" customWidth="1"/>
    <col min="15" max="15" width="16.625" style="139" hidden="1" customWidth="1"/>
    <col min="16" max="16" width="6.75" style="1" customWidth="1"/>
    <col min="17" max="17" width="7.375" style="1" customWidth="1"/>
    <col min="18" max="18" width="6.5" style="1" hidden="1" customWidth="1"/>
    <col min="19" max="19" width="11.875" style="1" hidden="1" customWidth="1"/>
    <col min="20" max="20" width="13.75" style="1" customWidth="1"/>
    <col min="21" max="21" width="7.25" style="1" hidden="1" customWidth="1"/>
    <col min="22" max="22" width="14.7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63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23.25" customHeight="1">
      <c r="B3" s="163" t="s">
        <v>2</v>
      </c>
      <c r="C3" s="163"/>
      <c r="D3" s="80" t="s">
        <v>109</v>
      </c>
      <c r="E3" s="80"/>
      <c r="F3" s="80"/>
      <c r="G3" s="80"/>
      <c r="H3" s="80"/>
      <c r="I3" s="80"/>
      <c r="J3" s="80"/>
      <c r="K3" s="80"/>
      <c r="L3" s="80"/>
      <c r="M3" s="80"/>
      <c r="N3" s="201" t="s">
        <v>53</v>
      </c>
      <c r="O3" s="201"/>
      <c r="P3" s="201"/>
      <c r="Q3" s="201"/>
      <c r="R3" s="201"/>
      <c r="S3" s="201"/>
      <c r="T3" s="86" t="s">
        <v>110</v>
      </c>
      <c r="U3" s="71"/>
      <c r="X3" s="54"/>
      <c r="Y3" s="165" t="s">
        <v>46</v>
      </c>
      <c r="Z3" s="165" t="s">
        <v>8</v>
      </c>
      <c r="AA3" s="165" t="s">
        <v>45</v>
      </c>
      <c r="AB3" s="165" t="s">
        <v>44</v>
      </c>
      <c r="AC3" s="165"/>
      <c r="AD3" s="165"/>
      <c r="AE3" s="165"/>
      <c r="AF3" s="165" t="s">
        <v>43</v>
      </c>
      <c r="AG3" s="165"/>
      <c r="AH3" s="165" t="s">
        <v>41</v>
      </c>
      <c r="AI3" s="165"/>
      <c r="AJ3" s="165" t="s">
        <v>42</v>
      </c>
      <c r="AK3" s="165"/>
      <c r="AL3" s="165" t="s">
        <v>40</v>
      </c>
      <c r="AM3" s="165"/>
    </row>
    <row r="4" spans="1:39" ht="17.25" customHeight="1">
      <c r="B4" s="198" t="s">
        <v>3</v>
      </c>
      <c r="C4" s="198"/>
      <c r="D4" s="75">
        <v>3</v>
      </c>
      <c r="E4" s="199" t="s">
        <v>50</v>
      </c>
      <c r="F4" s="199"/>
      <c r="G4" s="199"/>
      <c r="H4" s="200">
        <v>43718</v>
      </c>
      <c r="I4" s="200"/>
      <c r="J4" s="200"/>
      <c r="K4" s="200"/>
      <c r="L4" s="71"/>
      <c r="M4" s="71"/>
      <c r="N4" s="71" t="s">
        <v>101</v>
      </c>
      <c r="O4" s="134"/>
      <c r="P4" s="164" t="s">
        <v>101</v>
      </c>
      <c r="Q4" s="164"/>
      <c r="R4" s="71"/>
      <c r="S4" s="71"/>
      <c r="T4" s="71" t="s">
        <v>108</v>
      </c>
      <c r="U4" s="71"/>
      <c r="X4" s="54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35"/>
      <c r="P5" s="50"/>
      <c r="Q5" s="3"/>
      <c r="R5" s="3"/>
      <c r="S5" s="3"/>
      <c r="T5" s="3"/>
      <c r="U5" s="3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44.25" customHeight="1">
      <c r="B6" s="168" t="s">
        <v>4</v>
      </c>
      <c r="C6" s="181" t="s">
        <v>5</v>
      </c>
      <c r="D6" s="183" t="s">
        <v>6</v>
      </c>
      <c r="E6" s="184"/>
      <c r="F6" s="168" t="s">
        <v>7</v>
      </c>
      <c r="G6" s="168" t="s">
        <v>8</v>
      </c>
      <c r="H6" s="180" t="s">
        <v>9</v>
      </c>
      <c r="I6" s="180" t="s">
        <v>10</v>
      </c>
      <c r="J6" s="180" t="s">
        <v>11</v>
      </c>
      <c r="K6" s="180" t="s">
        <v>12</v>
      </c>
      <c r="L6" s="178" t="s">
        <v>13</v>
      </c>
      <c r="M6" s="178" t="s">
        <v>14</v>
      </c>
      <c r="N6" s="178" t="s">
        <v>15</v>
      </c>
      <c r="O6" s="197" t="s">
        <v>16</v>
      </c>
      <c r="P6" s="178" t="s">
        <v>17</v>
      </c>
      <c r="Q6" s="168" t="s">
        <v>18</v>
      </c>
      <c r="R6" s="178" t="s">
        <v>19</v>
      </c>
      <c r="S6" s="168" t="s">
        <v>20</v>
      </c>
      <c r="T6" s="168" t="s">
        <v>21</v>
      </c>
      <c r="U6" s="168" t="s">
        <v>22</v>
      </c>
      <c r="V6" s="196"/>
      <c r="X6" s="54"/>
      <c r="Y6" s="165"/>
      <c r="Z6" s="165"/>
      <c r="AA6" s="165"/>
      <c r="AB6" s="56" t="s">
        <v>23</v>
      </c>
      <c r="AC6" s="56" t="s">
        <v>24</v>
      </c>
      <c r="AD6" s="56" t="s">
        <v>25</v>
      </c>
      <c r="AE6" s="56" t="s">
        <v>26</v>
      </c>
      <c r="AF6" s="56" t="s">
        <v>27</v>
      </c>
      <c r="AG6" s="56" t="s">
        <v>26</v>
      </c>
      <c r="AH6" s="56" t="s">
        <v>27</v>
      </c>
      <c r="AI6" s="56" t="s">
        <v>26</v>
      </c>
      <c r="AJ6" s="56" t="s">
        <v>27</v>
      </c>
      <c r="AK6" s="56" t="s">
        <v>26</v>
      </c>
      <c r="AL6" s="56" t="s">
        <v>27</v>
      </c>
      <c r="AM6" s="57" t="s">
        <v>26</v>
      </c>
    </row>
    <row r="7" spans="1:39" ht="44.25" customHeight="1">
      <c r="B7" s="170"/>
      <c r="C7" s="182"/>
      <c r="D7" s="185"/>
      <c r="E7" s="186"/>
      <c r="F7" s="170"/>
      <c r="G7" s="170"/>
      <c r="H7" s="180"/>
      <c r="I7" s="180"/>
      <c r="J7" s="180"/>
      <c r="K7" s="180"/>
      <c r="L7" s="178"/>
      <c r="M7" s="178"/>
      <c r="N7" s="178"/>
      <c r="O7" s="197"/>
      <c r="P7" s="178"/>
      <c r="Q7" s="169"/>
      <c r="R7" s="178"/>
      <c r="S7" s="170"/>
      <c r="T7" s="169"/>
      <c r="U7" s="169"/>
      <c r="V7" s="196"/>
      <c r="W7" s="8"/>
      <c r="X7" s="54"/>
      <c r="Y7" s="58" t="str">
        <f>+D3</f>
        <v>Xử lý tiếng nói</v>
      </c>
      <c r="Z7" s="59">
        <f>+P3</f>
        <v>0</v>
      </c>
      <c r="AA7" s="60">
        <f>+$AJ$7+$AL$7+$AH$7</f>
        <v>1</v>
      </c>
      <c r="AB7" s="55">
        <f>COUNTIF($T$8:$T$47,"Khiển trách")</f>
        <v>0</v>
      </c>
      <c r="AC7" s="55">
        <f>COUNTIF($T$8:$T$47,"Cảnh cáo")</f>
        <v>0</v>
      </c>
      <c r="AD7" s="55">
        <f>COUNTIF($T$8:$T$47,"Đình chỉ thi")</f>
        <v>0</v>
      </c>
      <c r="AE7" s="61">
        <f>+($AB$7+$AC$7+$AD$7)/$AA$7*100%</f>
        <v>0</v>
      </c>
      <c r="AF7" s="55">
        <f>SUM(COUNTIF($T$8:$T$45,"Vắng"),COUNTIF($T$8:$T$45,"Vắng có phép"))</f>
        <v>0</v>
      </c>
      <c r="AG7" s="62">
        <f>+$AF$7/$AA$7</f>
        <v>0</v>
      </c>
      <c r="AH7" s="63">
        <f>COUNTIF($X$8:$X$45,"Thi lại")</f>
        <v>0</v>
      </c>
      <c r="AI7" s="62">
        <f>+$AH$7/$AA$7</f>
        <v>0</v>
      </c>
      <c r="AJ7" s="63">
        <f>COUNTIF($X$8:$X$46,"Học lại")</f>
        <v>0</v>
      </c>
      <c r="AK7" s="62">
        <f>+$AJ$7/$AA$7</f>
        <v>0</v>
      </c>
      <c r="AL7" s="55">
        <f>COUNTIF($X$9:$X$46,"Đạt")</f>
        <v>1</v>
      </c>
      <c r="AM7" s="61">
        <f>+$AL$7/$AA$7</f>
        <v>1</v>
      </c>
    </row>
    <row r="8" spans="1:39" ht="45.75" customHeight="1">
      <c r="B8" s="174" t="s">
        <v>28</v>
      </c>
      <c r="C8" s="175"/>
      <c r="D8" s="175"/>
      <c r="E8" s="175"/>
      <c r="F8" s="175"/>
      <c r="G8" s="176"/>
      <c r="H8" s="9">
        <v>10</v>
      </c>
      <c r="I8" s="9">
        <v>15</v>
      </c>
      <c r="J8" s="69"/>
      <c r="K8" s="9">
        <v>25</v>
      </c>
      <c r="L8" s="10"/>
      <c r="M8" s="11"/>
      <c r="N8" s="11"/>
      <c r="O8" s="136"/>
      <c r="P8" s="51">
        <f>100-(H8+I8+J8+K8)</f>
        <v>50</v>
      </c>
      <c r="Q8" s="170"/>
      <c r="R8" s="12"/>
      <c r="S8" s="12"/>
      <c r="T8" s="170"/>
      <c r="U8" s="170"/>
      <c r="V8" s="196"/>
      <c r="X8" s="5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84" customHeight="1">
      <c r="B9" s="20">
        <v>1</v>
      </c>
      <c r="C9" s="21" t="s">
        <v>56</v>
      </c>
      <c r="D9" s="22" t="s">
        <v>57</v>
      </c>
      <c r="E9" s="23" t="s">
        <v>58</v>
      </c>
      <c r="F9" s="24" t="s">
        <v>59</v>
      </c>
      <c r="G9" s="21" t="s">
        <v>60</v>
      </c>
      <c r="H9" s="25">
        <v>9</v>
      </c>
      <c r="I9" s="25">
        <v>9</v>
      </c>
      <c r="J9" s="25" t="s">
        <v>29</v>
      </c>
      <c r="K9" s="25">
        <v>10</v>
      </c>
      <c r="L9" s="26"/>
      <c r="M9" s="26"/>
      <c r="N9" s="26"/>
      <c r="O9" s="137">
        <v>1</v>
      </c>
      <c r="P9" s="99">
        <v>8</v>
      </c>
      <c r="Q9" s="27">
        <f>IF(P9="H","I",IF(OR(P9="DC",P9="C",P9="V"),0,ROUND(SUMPRODUCT(H9:P9,$H$8:$P$8)/100,1)))</f>
        <v>8.8000000000000007</v>
      </c>
      <c r="R9" s="28" t="str">
        <f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A</v>
      </c>
      <c r="S9" s="28" t="str">
        <f>IF($Q9&lt;4,"Kém",IF(AND($Q9&gt;=4,$Q9&lt;=5.4),"Trung bình yếu",IF(AND($Q9&gt;=5.5,$Q9&lt;=6.9),"Trung bình",IF(AND($Q9&gt;=7,$Q9&lt;=8.4),"Khá",IF(AND($Q9&gt;=8.5,$Q9&lt;=10),"Giỏi","")))))</f>
        <v>Giỏi</v>
      </c>
      <c r="T9" s="29"/>
      <c r="U9" s="101" t="s">
        <v>65</v>
      </c>
      <c r="V9" s="72"/>
      <c r="W9" s="19"/>
      <c r="X9" s="70" t="str">
        <f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>
      <c r="A10" s="2"/>
      <c r="B10" s="190" t="s">
        <v>30</v>
      </c>
      <c r="C10" s="190"/>
      <c r="D10" s="31"/>
      <c r="E10" s="32"/>
      <c r="F10" s="32"/>
      <c r="G10" s="32"/>
      <c r="H10" s="33"/>
      <c r="I10" s="34"/>
      <c r="J10" s="34"/>
      <c r="K10" s="35"/>
      <c r="L10" s="35"/>
      <c r="M10" s="35"/>
      <c r="N10" s="35"/>
      <c r="O10" s="138"/>
      <c r="P10" s="35"/>
      <c r="Q10" s="35"/>
      <c r="R10" s="35"/>
      <c r="S10" s="35"/>
      <c r="T10" s="35"/>
      <c r="U10" s="76" t="str">
        <f t="array" ref="U10">IFERROR(VLOOKUP($C10&amp;$T$3,CHOOSE({1,2},#REF!&amp;#REF!,#REF!),2,0),"")</f>
        <v/>
      </c>
      <c r="V10" s="3"/>
    </row>
    <row r="11" spans="1:39" ht="16.5" customHeight="1">
      <c r="A11" s="2"/>
      <c r="B11" s="36" t="s">
        <v>31</v>
      </c>
      <c r="C11" s="36"/>
      <c r="D11" s="37">
        <f>+$AA$7</f>
        <v>1</v>
      </c>
      <c r="E11" s="38" t="s">
        <v>32</v>
      </c>
      <c r="F11" s="177" t="s">
        <v>33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39">
        <f>$AA$7 -COUNTIF($T$8:$T$177,"Vắng") -COUNTIF($T$8:$T$177,"Vắng có phép") - COUNTIF($T$8:$T$177,"Đình chỉ thi") - COUNTIF($T$8:$T$177,"Không đủ ĐKDT")</f>
        <v>1</v>
      </c>
      <c r="Q11" s="39"/>
      <c r="R11" s="39"/>
      <c r="S11" s="40"/>
      <c r="T11" s="41" t="s">
        <v>32</v>
      </c>
      <c r="U11" s="76" t="str">
        <f t="array" ref="U11">IFERROR(VLOOKUP($C11&amp;$T$3,CHOOSE({1,2},#REF!&amp;#REF!,#REF!),2,0),"")</f>
        <v/>
      </c>
      <c r="V11" s="3"/>
    </row>
    <row r="12" spans="1:39" ht="16.5" customHeight="1">
      <c r="A12" s="2"/>
      <c r="B12" s="36" t="s">
        <v>34</v>
      </c>
      <c r="C12" s="36"/>
      <c r="D12" s="37">
        <f>+$AL$7</f>
        <v>1</v>
      </c>
      <c r="E12" s="38" t="s">
        <v>32</v>
      </c>
      <c r="F12" s="177" t="s">
        <v>35</v>
      </c>
      <c r="G12" s="177"/>
      <c r="H12" s="177"/>
      <c r="I12" s="177"/>
      <c r="J12" s="177"/>
      <c r="K12" s="177"/>
      <c r="L12" s="177"/>
      <c r="M12" s="177"/>
      <c r="N12" s="177"/>
      <c r="O12" s="177"/>
      <c r="P12" s="42">
        <f>COUNTIF($T$8:$T$53,"Vắng")</f>
        <v>0</v>
      </c>
      <c r="Q12" s="42"/>
      <c r="R12" s="42"/>
      <c r="S12" s="43"/>
      <c r="T12" s="41" t="s">
        <v>32</v>
      </c>
      <c r="U12" s="76" t="str">
        <f t="array" ref="U12">IFERROR(VLOOKUP($C12&amp;$T$3,CHOOSE({1,2},#REF!&amp;#REF!,#REF!),2,0),"")</f>
        <v/>
      </c>
      <c r="V12" s="3"/>
    </row>
    <row r="13" spans="1:39" ht="16.5" customHeight="1">
      <c r="A13" s="2"/>
      <c r="B13" s="36" t="s">
        <v>47</v>
      </c>
      <c r="C13" s="36"/>
      <c r="D13" s="52">
        <f>COUNTIF(X9:X9,"Học lại")</f>
        <v>0</v>
      </c>
      <c r="E13" s="38" t="s">
        <v>32</v>
      </c>
      <c r="F13" s="177" t="s">
        <v>48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COUNTIF($T$8:$T$53,"Vắng có phép")</f>
        <v>0</v>
      </c>
      <c r="Q13" s="39"/>
      <c r="R13" s="39"/>
      <c r="S13" s="40"/>
      <c r="T13" s="41" t="s">
        <v>32</v>
      </c>
      <c r="U13" s="76" t="str">
        <f t="array" ref="U13">IFERROR(VLOOKUP($C13&amp;$T$3,CHOOSE({1,2},#REF!&amp;#REF!,#REF!),2,0),"")</f>
        <v/>
      </c>
      <c r="V13" s="3"/>
    </row>
    <row r="14" spans="1:39" ht="3" customHeight="1">
      <c r="A14" s="2"/>
      <c r="B14" s="30"/>
      <c r="C14" s="31"/>
      <c r="D14" s="31"/>
      <c r="E14" s="32"/>
      <c r="F14" s="32"/>
      <c r="G14" s="32"/>
      <c r="H14" s="33"/>
      <c r="I14" s="34"/>
      <c r="J14" s="34"/>
      <c r="K14" s="35"/>
      <c r="L14" s="35"/>
      <c r="M14" s="35"/>
      <c r="N14" s="35"/>
      <c r="O14" s="138"/>
      <c r="P14" s="35"/>
      <c r="Q14" s="35"/>
      <c r="R14" s="35"/>
      <c r="S14" s="35"/>
      <c r="T14" s="35"/>
      <c r="U14" s="35"/>
      <c r="V14" s="3"/>
    </row>
    <row r="15" spans="1:39" ht="15.75">
      <c r="B15" s="65" t="s">
        <v>49</v>
      </c>
      <c r="C15" s="65"/>
      <c r="D15" s="66">
        <f>COUNTIF(X9:X9,"Thi lại")</f>
        <v>0</v>
      </c>
      <c r="E15" s="67" t="s">
        <v>32</v>
      </c>
      <c r="F15" s="3"/>
      <c r="G15" s="3"/>
      <c r="H15" s="3"/>
      <c r="I15" s="3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3"/>
    </row>
    <row r="16" spans="1:39" ht="24.75" customHeight="1">
      <c r="B16" s="65"/>
      <c r="C16" s="65"/>
      <c r="D16" s="66"/>
      <c r="E16" s="67"/>
      <c r="F16" s="3"/>
      <c r="G16" s="3"/>
      <c r="H16" s="3"/>
      <c r="I16" s="3"/>
      <c r="J16" s="191" t="s">
        <v>125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78"/>
      <c r="V16" s="3"/>
    </row>
    <row r="17" spans="1:39" ht="36" customHeight="1">
      <c r="A17" s="44"/>
      <c r="B17" s="188" t="s">
        <v>36</v>
      </c>
      <c r="C17" s="188"/>
      <c r="D17" s="188"/>
      <c r="E17" s="188"/>
      <c r="F17" s="188"/>
      <c r="G17" s="188"/>
      <c r="H17" s="188"/>
      <c r="I17" s="45"/>
      <c r="J17" s="195" t="s">
        <v>51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73"/>
      <c r="V17" s="3"/>
    </row>
    <row r="18" spans="1:39" ht="4.5" customHeight="1">
      <c r="A18" s="2"/>
      <c r="B18" s="30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P18" s="3"/>
      <c r="Q18" s="3"/>
      <c r="R18" s="3"/>
      <c r="S18" s="3"/>
      <c r="T18" s="3"/>
      <c r="U18" s="3"/>
      <c r="V18" s="3"/>
    </row>
    <row r="19" spans="1:39" s="2" customFormat="1">
      <c r="B19" s="188" t="s">
        <v>37</v>
      </c>
      <c r="C19" s="188"/>
      <c r="D19" s="189" t="s">
        <v>38</v>
      </c>
      <c r="E19" s="189"/>
      <c r="F19" s="189"/>
      <c r="G19" s="189"/>
      <c r="H19" s="189"/>
      <c r="I19" s="49"/>
      <c r="J19" s="49"/>
      <c r="K19" s="35"/>
      <c r="L19" s="35"/>
      <c r="M19" s="35"/>
      <c r="N19" s="35"/>
      <c r="O19" s="138"/>
      <c r="P19" s="35"/>
      <c r="Q19" s="35"/>
      <c r="R19" s="35"/>
      <c r="S19" s="35"/>
      <c r="T19" s="35"/>
      <c r="U19" s="35"/>
      <c r="V19" s="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" customForma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9"/>
      <c r="P20" s="3"/>
      <c r="Q20" s="3"/>
      <c r="R20" s="3"/>
      <c r="S20" s="3"/>
      <c r="T20" s="3"/>
      <c r="U20" s="3"/>
      <c r="V20" s="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" customForma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9"/>
      <c r="P21" s="3"/>
      <c r="Q21" s="3"/>
      <c r="R21" s="3"/>
      <c r="S21" s="3"/>
      <c r="T21" s="3"/>
      <c r="U21" s="3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9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 ht="9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9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 ht="3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9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18.75" customHeight="1">
      <c r="A25" s="1"/>
      <c r="B25" s="193" t="s">
        <v>61</v>
      </c>
      <c r="C25" s="193"/>
      <c r="D25" s="193" t="s">
        <v>62</v>
      </c>
      <c r="E25" s="193"/>
      <c r="F25" s="193"/>
      <c r="G25" s="193"/>
      <c r="H25" s="193"/>
      <c r="I25" s="193"/>
      <c r="J25" s="193" t="s">
        <v>52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79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45" hidden="1" customHeight="1">
      <c r="A26" s="1"/>
      <c r="B26" s="188" t="s">
        <v>39</v>
      </c>
      <c r="C26" s="188"/>
      <c r="D26" s="188"/>
      <c r="E26" s="188"/>
      <c r="F26" s="188"/>
      <c r="G26" s="188"/>
      <c r="H26" s="188"/>
      <c r="I26" s="45"/>
      <c r="J26" s="195" t="s">
        <v>51</v>
      </c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7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idden="1">
      <c r="A27" s="1"/>
      <c r="B27" s="30"/>
      <c r="C27" s="46"/>
      <c r="D27" s="46"/>
      <c r="E27" s="47"/>
      <c r="F27" s="47"/>
      <c r="G27" s="47"/>
      <c r="H27" s="48"/>
      <c r="I27" s="49"/>
      <c r="J27" s="49"/>
      <c r="K27" s="3"/>
      <c r="L27" s="3"/>
      <c r="M27" s="3"/>
      <c r="N27" s="3"/>
      <c r="O27" s="139"/>
      <c r="P27" s="3"/>
      <c r="Q27" s="3"/>
      <c r="R27" s="3"/>
      <c r="S27" s="3"/>
      <c r="T27" s="3"/>
      <c r="U27" s="3"/>
      <c r="V27" s="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idden="1">
      <c r="A28" s="1"/>
      <c r="B28" s="188" t="s">
        <v>37</v>
      </c>
      <c r="C28" s="188"/>
      <c r="D28" s="189" t="s">
        <v>38</v>
      </c>
      <c r="E28" s="189"/>
      <c r="F28" s="189"/>
      <c r="G28" s="189"/>
      <c r="H28" s="189"/>
      <c r="I28" s="49"/>
      <c r="J28" s="49"/>
      <c r="K28" s="35"/>
      <c r="L28" s="35"/>
      <c r="M28" s="35"/>
      <c r="N28" s="35"/>
      <c r="O28" s="138"/>
      <c r="P28" s="35"/>
      <c r="Q28" s="35"/>
      <c r="R28" s="35"/>
      <c r="S28" s="35"/>
      <c r="T28" s="35"/>
      <c r="U28" s="35"/>
      <c r="V28" s="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idden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9"/>
      <c r="P29" s="3"/>
      <c r="Q29" s="3"/>
      <c r="R29" s="3"/>
      <c r="S29" s="3"/>
      <c r="T29" s="3"/>
      <c r="U29" s="3"/>
      <c r="V29" s="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hidden="1"/>
    <row r="31" spans="1:39" ht="15.75" hidden="1">
      <c r="B31" s="192"/>
      <c r="C31" s="192"/>
      <c r="D31" s="192"/>
      <c r="E31" s="192"/>
      <c r="F31" s="192"/>
      <c r="G31" s="192"/>
      <c r="H31" s="192"/>
      <c r="I31" s="192"/>
      <c r="J31" s="192" t="s">
        <v>52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74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59">
    <mergeCell ref="P4:Q4"/>
    <mergeCell ref="B1:G1"/>
    <mergeCell ref="B2:G2"/>
    <mergeCell ref="H2:U2"/>
    <mergeCell ref="B3:C3"/>
    <mergeCell ref="N3:S3"/>
    <mergeCell ref="H1:U1"/>
    <mergeCell ref="AJ3:AK5"/>
    <mergeCell ref="AL3:AM5"/>
    <mergeCell ref="B4:C4"/>
    <mergeCell ref="E4:G4"/>
    <mergeCell ref="H4:K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74" priority="12" operator="greaterThan">
      <formula>10</formula>
    </cfRule>
  </conditionalFormatting>
  <conditionalFormatting sqref="P9">
    <cfRule type="cellIs" dxfId="73" priority="6" operator="greaterThan">
      <formula>10</formula>
    </cfRule>
    <cfRule type="cellIs" dxfId="72" priority="7" operator="greaterThan">
      <formula>10</formula>
    </cfRule>
    <cfRule type="cellIs" dxfId="71" priority="8" operator="greaterThan">
      <formula>10</formula>
    </cfRule>
    <cfRule type="cellIs" dxfId="70" priority="9" operator="greaterThan">
      <formula>10</formula>
    </cfRule>
    <cfRule type="cellIs" dxfId="69" priority="10" operator="greaterThan">
      <formula>10</formula>
    </cfRule>
    <cfRule type="cellIs" dxfId="68" priority="11" operator="greaterThan">
      <formula>10</formula>
    </cfRule>
  </conditionalFormatting>
  <conditionalFormatting sqref="H9:K9">
    <cfRule type="cellIs" dxfId="67" priority="5" operator="greaterThan">
      <formula>10</formula>
    </cfRule>
  </conditionalFormatting>
  <conditionalFormatting sqref="O32:O1048576 O2 O27:O30 O4:O15 O18:O24">
    <cfRule type="duplicateValues" dxfId="66" priority="4"/>
  </conditionalFormatting>
  <conditionalFormatting sqref="O27:O30">
    <cfRule type="duplicateValues" dxfId="65" priority="3"/>
  </conditionalFormatting>
  <conditionalFormatting sqref="C1:C1048576">
    <cfRule type="duplicateValues" dxfId="64" priority="2"/>
  </conditionalFormatting>
  <conditionalFormatting sqref="O1">
    <cfRule type="duplicateValues" dxfId="63" priority="1"/>
  </conditionalFormatting>
  <dataValidations count="2">
    <dataValidation type="decimal" allowBlank="1" showInputMessage="1" showErrorMessage="1" sqref="H9:K9">
      <formula1>0</formula1>
      <formula2>10</formula2>
    </dataValidation>
    <dataValidation allowBlank="1" showInputMessage="1" showErrorMessage="1" errorTitle="Không xóa dữ liệu" error="Không xóa dữ liệu" prompt="Không xóa dữ liệu" sqref="D13 Y2:AM7 X9"/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2"/>
  <sheetViews>
    <sheetView workbookViewId="0">
      <pane ySplit="2" topLeftCell="A3" activePane="bottomLeft" state="frozen"/>
      <selection activeCell="A6" sqref="A6:XFD6"/>
      <selection pane="bottomLeft" activeCell="U3" sqref="U1:U1048576"/>
    </sheetView>
  </sheetViews>
  <sheetFormatPr defaultColWidth="9" defaultRowHeight="30"/>
  <cols>
    <col min="1" max="1" width="0.125" style="1" customWidth="1"/>
    <col min="2" max="2" width="5.875" style="1" customWidth="1"/>
    <col min="3" max="3" width="13.25" style="1" customWidth="1"/>
    <col min="4" max="4" width="13.375" style="1" customWidth="1"/>
    <col min="5" max="5" width="7.75" style="1" customWidth="1"/>
    <col min="6" max="6" width="9.375" style="1" hidden="1" customWidth="1"/>
    <col min="7" max="7" width="10.5" style="1" customWidth="1"/>
    <col min="8" max="8" width="7.75" style="1" customWidth="1"/>
    <col min="9" max="9" width="7" style="1" customWidth="1"/>
    <col min="10" max="10" width="4.375" style="1" hidden="1" customWidth="1"/>
    <col min="11" max="11" width="7.125" style="1" customWidth="1"/>
    <col min="12" max="12" width="6.5" style="1" hidden="1" customWidth="1"/>
    <col min="13" max="13" width="6.125" style="1" hidden="1" customWidth="1"/>
    <col min="14" max="14" width="8" style="1" hidden="1" customWidth="1"/>
    <col min="15" max="15" width="17.125" style="133" hidden="1" customWidth="1"/>
    <col min="16" max="16" width="7.125" style="1" customWidth="1"/>
    <col min="17" max="17" width="7.25" style="1" customWidth="1"/>
    <col min="18" max="18" width="6.5" style="1" hidden="1" customWidth="1"/>
    <col min="19" max="19" width="11.875" style="1" hidden="1" customWidth="1"/>
    <col min="20" max="20" width="17.125" style="1" customWidth="1"/>
    <col min="21" max="21" width="7.375" style="1" hidden="1" customWidth="1"/>
    <col min="22" max="22" width="14.7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63</v>
      </c>
      <c r="I2" s="162"/>
      <c r="J2" s="162"/>
      <c r="K2" s="162"/>
      <c r="L2" s="162"/>
      <c r="M2" s="162"/>
      <c r="N2" s="162"/>
      <c r="O2" s="206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23.25" customHeight="1">
      <c r="B3" s="163" t="s">
        <v>2</v>
      </c>
      <c r="C3" s="163"/>
      <c r="D3" s="86" t="s">
        <v>85</v>
      </c>
      <c r="E3" s="80"/>
      <c r="F3" s="80"/>
      <c r="G3" s="80"/>
      <c r="H3" s="80"/>
      <c r="I3" s="80"/>
      <c r="J3" s="80"/>
      <c r="K3" s="80"/>
      <c r="L3" s="80"/>
      <c r="M3" s="80"/>
      <c r="N3" s="201" t="s">
        <v>53</v>
      </c>
      <c r="O3" s="216"/>
      <c r="P3" s="201"/>
      <c r="Q3" s="201"/>
      <c r="R3" s="201"/>
      <c r="S3" s="201"/>
      <c r="T3" s="86" t="s">
        <v>100</v>
      </c>
      <c r="U3" s="71"/>
      <c r="X3" s="54"/>
      <c r="Y3" s="165" t="s">
        <v>46</v>
      </c>
      <c r="Z3" s="165" t="s">
        <v>8</v>
      </c>
      <c r="AA3" s="165" t="s">
        <v>45</v>
      </c>
      <c r="AB3" s="165" t="s">
        <v>44</v>
      </c>
      <c r="AC3" s="165"/>
      <c r="AD3" s="165"/>
      <c r="AE3" s="165"/>
      <c r="AF3" s="165" t="s">
        <v>43</v>
      </c>
      <c r="AG3" s="165"/>
      <c r="AH3" s="165" t="s">
        <v>41</v>
      </c>
      <c r="AI3" s="165"/>
      <c r="AJ3" s="165" t="s">
        <v>42</v>
      </c>
      <c r="AK3" s="165"/>
      <c r="AL3" s="165" t="s">
        <v>40</v>
      </c>
      <c r="AM3" s="165"/>
    </row>
    <row r="4" spans="1:39" ht="17.25" customHeight="1">
      <c r="B4" s="198" t="s">
        <v>3</v>
      </c>
      <c r="C4" s="198"/>
      <c r="D4" s="96">
        <v>2</v>
      </c>
      <c r="E4" s="87" t="s">
        <v>50</v>
      </c>
      <c r="F4" s="87"/>
      <c r="G4" s="88"/>
      <c r="H4" s="203">
        <v>43718</v>
      </c>
      <c r="I4" s="203"/>
      <c r="J4" s="203"/>
      <c r="K4" s="203"/>
      <c r="L4" s="203"/>
      <c r="M4" s="71"/>
      <c r="N4" s="71" t="s">
        <v>101</v>
      </c>
      <c r="O4" s="128"/>
      <c r="P4" s="71" t="s">
        <v>101</v>
      </c>
      <c r="Q4" s="71"/>
      <c r="R4" s="71"/>
      <c r="S4" s="71"/>
      <c r="T4" s="71" t="s">
        <v>108</v>
      </c>
      <c r="U4" s="71"/>
      <c r="X4" s="54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9"/>
      <c r="P5" s="50"/>
      <c r="Q5" s="3"/>
      <c r="R5" s="3"/>
      <c r="S5" s="3"/>
      <c r="T5" s="3"/>
      <c r="U5" s="3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44.25" customHeight="1">
      <c r="B6" s="168" t="s">
        <v>4</v>
      </c>
      <c r="C6" s="181" t="s">
        <v>5</v>
      </c>
      <c r="D6" s="183" t="s">
        <v>6</v>
      </c>
      <c r="E6" s="184"/>
      <c r="F6" s="168" t="s">
        <v>7</v>
      </c>
      <c r="G6" s="168" t="s">
        <v>8</v>
      </c>
      <c r="H6" s="180" t="s">
        <v>9</v>
      </c>
      <c r="I6" s="180" t="s">
        <v>10</v>
      </c>
      <c r="J6" s="180" t="s">
        <v>11</v>
      </c>
      <c r="K6" s="180" t="s">
        <v>12</v>
      </c>
      <c r="L6" s="178" t="s">
        <v>13</v>
      </c>
      <c r="M6" s="178" t="s">
        <v>14</v>
      </c>
      <c r="N6" s="178" t="s">
        <v>15</v>
      </c>
      <c r="O6" s="205" t="s">
        <v>16</v>
      </c>
      <c r="P6" s="178" t="s">
        <v>17</v>
      </c>
      <c r="Q6" s="168" t="s">
        <v>18</v>
      </c>
      <c r="R6" s="178" t="s">
        <v>19</v>
      </c>
      <c r="S6" s="168" t="s">
        <v>20</v>
      </c>
      <c r="T6" s="168" t="s">
        <v>21</v>
      </c>
      <c r="U6" s="168" t="s">
        <v>22</v>
      </c>
      <c r="V6" s="196"/>
      <c r="X6" s="54"/>
      <c r="Y6" s="165"/>
      <c r="Z6" s="165"/>
      <c r="AA6" s="165"/>
      <c r="AB6" s="56" t="s">
        <v>23</v>
      </c>
      <c r="AC6" s="56" t="s">
        <v>24</v>
      </c>
      <c r="AD6" s="56" t="s">
        <v>25</v>
      </c>
      <c r="AE6" s="56" t="s">
        <v>26</v>
      </c>
      <c r="AF6" s="56" t="s">
        <v>27</v>
      </c>
      <c r="AG6" s="56" t="s">
        <v>26</v>
      </c>
      <c r="AH6" s="56" t="s">
        <v>27</v>
      </c>
      <c r="AI6" s="56" t="s">
        <v>26</v>
      </c>
      <c r="AJ6" s="56" t="s">
        <v>27</v>
      </c>
      <c r="AK6" s="56" t="s">
        <v>26</v>
      </c>
      <c r="AL6" s="56" t="s">
        <v>27</v>
      </c>
      <c r="AM6" s="57" t="s">
        <v>26</v>
      </c>
    </row>
    <row r="7" spans="1:39" ht="39.75" customHeight="1">
      <c r="B7" s="170"/>
      <c r="C7" s="182"/>
      <c r="D7" s="185"/>
      <c r="E7" s="186"/>
      <c r="F7" s="170"/>
      <c r="G7" s="170"/>
      <c r="H7" s="180"/>
      <c r="I7" s="180"/>
      <c r="J7" s="180"/>
      <c r="K7" s="180"/>
      <c r="L7" s="178"/>
      <c r="M7" s="178"/>
      <c r="N7" s="178"/>
      <c r="O7" s="205"/>
      <c r="P7" s="178"/>
      <c r="Q7" s="169"/>
      <c r="R7" s="178"/>
      <c r="S7" s="170"/>
      <c r="T7" s="169"/>
      <c r="U7" s="169"/>
      <c r="V7" s="196"/>
      <c r="W7" s="8"/>
      <c r="X7" s="54"/>
      <c r="Y7" s="58" t="str">
        <f>+D3</f>
        <v>Xử lý tín hiệu số</v>
      </c>
      <c r="Z7" s="59">
        <f>+P3</f>
        <v>0</v>
      </c>
      <c r="AA7" s="60">
        <f>+$AJ$7+$AL$7+$AH$7</f>
        <v>1</v>
      </c>
      <c r="AB7" s="55">
        <f>COUNTIF($T$8:$T$47,"Khiển trách")</f>
        <v>0</v>
      </c>
      <c r="AC7" s="55">
        <f>COUNTIF($T$8:$T$47,"Cảnh cáo")</f>
        <v>0</v>
      </c>
      <c r="AD7" s="55">
        <f>COUNTIF($T$8:$T$47,"Đình chỉ thi")</f>
        <v>0</v>
      </c>
      <c r="AE7" s="61">
        <f>+($AB$7+$AC$7+$AD$7)/$AA$7*100%</f>
        <v>0</v>
      </c>
      <c r="AF7" s="55">
        <f>SUM(COUNTIF($T$8:$T$45,"Vắng"),COUNTIF($T$8:$T$45,"Vắng có phép"))</f>
        <v>0</v>
      </c>
      <c r="AG7" s="62">
        <f>+$AF$7/$AA$7</f>
        <v>0</v>
      </c>
      <c r="AH7" s="63">
        <f>COUNTIF($X$8:$X$45,"Thi lại")</f>
        <v>0</v>
      </c>
      <c r="AI7" s="62">
        <f>+$AH$7/$AA$7</f>
        <v>0</v>
      </c>
      <c r="AJ7" s="63">
        <f>COUNTIF($X$8:$X$46,"Học lại")</f>
        <v>1</v>
      </c>
      <c r="AK7" s="62">
        <f>+$AJ$7/$AA$7</f>
        <v>1</v>
      </c>
      <c r="AL7" s="55">
        <f>COUNTIF($X$9:$X$46,"Đạt")</f>
        <v>0</v>
      </c>
      <c r="AM7" s="61">
        <f>+$AL$7/$AA$7</f>
        <v>0</v>
      </c>
    </row>
    <row r="8" spans="1:39" ht="56.25" customHeight="1">
      <c r="B8" s="174" t="s">
        <v>28</v>
      </c>
      <c r="C8" s="175"/>
      <c r="D8" s="175"/>
      <c r="E8" s="175"/>
      <c r="F8" s="175"/>
      <c r="G8" s="176"/>
      <c r="H8" s="9">
        <v>10</v>
      </c>
      <c r="I8" s="9">
        <v>20</v>
      </c>
      <c r="J8" s="69"/>
      <c r="K8" s="9">
        <v>20</v>
      </c>
      <c r="L8" s="10"/>
      <c r="M8" s="11"/>
      <c r="N8" s="11"/>
      <c r="O8" s="130"/>
      <c r="P8" s="51">
        <f>100-(H8+I8+J8+K8)</f>
        <v>50</v>
      </c>
      <c r="Q8" s="170"/>
      <c r="R8" s="12"/>
      <c r="S8" s="12"/>
      <c r="T8" s="170"/>
      <c r="U8" s="170"/>
      <c r="V8" s="196"/>
      <c r="X8" s="5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72.75" customHeight="1">
      <c r="B9" s="20">
        <v>1</v>
      </c>
      <c r="C9" s="21" t="s">
        <v>102</v>
      </c>
      <c r="D9" s="22" t="s">
        <v>103</v>
      </c>
      <c r="E9" s="23" t="s">
        <v>104</v>
      </c>
      <c r="F9" s="24" t="s">
        <v>105</v>
      </c>
      <c r="G9" s="21" t="s">
        <v>106</v>
      </c>
      <c r="H9" s="25">
        <v>10</v>
      </c>
      <c r="I9" s="25">
        <v>9</v>
      </c>
      <c r="J9" s="25" t="s">
        <v>29</v>
      </c>
      <c r="K9" s="25">
        <v>10</v>
      </c>
      <c r="L9" s="102"/>
      <c r="M9" s="102"/>
      <c r="N9" s="102"/>
      <c r="O9" s="131"/>
      <c r="P9" s="99" t="s">
        <v>107</v>
      </c>
      <c r="Q9" s="27">
        <f>IF(P9="H","I",IF(OR(P9="DC",P9="C",P9="V"),0,ROUND(SUMPRODUCT(H9:P9,$H$8:$P$8)/100,1)))</f>
        <v>0</v>
      </c>
      <c r="R9" s="28" t="str">
        <f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F</v>
      </c>
      <c r="S9" s="100" t="str">
        <f>IF($Q9&lt;4,"Kém",IF(AND($Q9&gt;=4,$Q9&lt;=5.4),"Trung bình yếu",IF(AND($Q9&gt;=5.5,$Q9&lt;=6.9),"Trung bình",IF(AND($Q9&gt;=7,$Q9&lt;=8.4),"Khá",IF(AND($Q9&gt;=8.5,$Q9&lt;=10),"Giỏi","")))))</f>
        <v>Kém</v>
      </c>
      <c r="T9" s="29"/>
      <c r="U9" s="101" t="s">
        <v>65</v>
      </c>
      <c r="V9" s="72"/>
      <c r="W9" s="19"/>
      <c r="X9" s="70" t="str">
        <f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Học lại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39">
      <c r="A10" s="2"/>
      <c r="B10" s="190" t="s">
        <v>30</v>
      </c>
      <c r="C10" s="190"/>
      <c r="D10" s="31"/>
      <c r="E10" s="32"/>
      <c r="F10" s="32"/>
      <c r="G10" s="32"/>
      <c r="H10" s="33"/>
      <c r="I10" s="34"/>
      <c r="J10" s="34"/>
      <c r="K10" s="35"/>
      <c r="L10" s="35"/>
      <c r="M10" s="35"/>
      <c r="N10" s="35"/>
      <c r="O10" s="132"/>
      <c r="P10" s="35"/>
      <c r="Q10" s="35"/>
      <c r="R10" s="35"/>
      <c r="S10" s="35"/>
      <c r="T10" s="35"/>
      <c r="U10" s="76" t="str">
        <f t="array" ref="U10">IFERROR(VLOOKUP($C10&amp;$T$3,CHOOSE({1,2},#REF!&amp;#REF!,#REF!),2,0),"")</f>
        <v/>
      </c>
      <c r="V10" s="3"/>
    </row>
    <row r="11" spans="1:39" ht="16.5" customHeight="1">
      <c r="A11" s="2"/>
      <c r="B11" s="36" t="s">
        <v>31</v>
      </c>
      <c r="C11" s="36"/>
      <c r="D11" s="37">
        <f>+$AA$7</f>
        <v>1</v>
      </c>
      <c r="E11" s="38" t="s">
        <v>32</v>
      </c>
      <c r="F11" s="177" t="s">
        <v>33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39">
        <f>$AA$7 -COUNTIF($T$8:$T$177,"Vắng") -COUNTIF($T$8:$T$177,"Vắng có phép") - COUNTIF($T$8:$T$177,"Đình chỉ thi") - COUNTIF($T$8:$T$177,"Không đủ ĐKDT")</f>
        <v>1</v>
      </c>
      <c r="Q11" s="39"/>
      <c r="R11" s="39"/>
      <c r="S11" s="40"/>
      <c r="T11" s="41" t="s">
        <v>32</v>
      </c>
      <c r="U11" s="76" t="str">
        <f t="array" ref="U11">IFERROR(VLOOKUP($C11&amp;$T$3,CHOOSE({1,2},#REF!&amp;#REF!,#REF!),2,0),"")</f>
        <v/>
      </c>
      <c r="V11" s="3"/>
    </row>
    <row r="12" spans="1:39" ht="16.5" customHeight="1">
      <c r="A12" s="2"/>
      <c r="B12" s="36" t="s">
        <v>34</v>
      </c>
      <c r="C12" s="36"/>
      <c r="D12" s="37">
        <f>+$AL$7</f>
        <v>0</v>
      </c>
      <c r="E12" s="38" t="s">
        <v>32</v>
      </c>
      <c r="F12" s="177" t="s">
        <v>35</v>
      </c>
      <c r="G12" s="177"/>
      <c r="H12" s="177"/>
      <c r="I12" s="177"/>
      <c r="J12" s="177"/>
      <c r="K12" s="177"/>
      <c r="L12" s="177"/>
      <c r="M12" s="177"/>
      <c r="N12" s="177"/>
      <c r="O12" s="177"/>
      <c r="P12" s="42">
        <f>COUNTIF($T$8:$T$53,"Vắng")</f>
        <v>0</v>
      </c>
      <c r="Q12" s="42"/>
      <c r="R12" s="42"/>
      <c r="S12" s="43"/>
      <c r="T12" s="41" t="s">
        <v>32</v>
      </c>
      <c r="U12" s="76" t="str">
        <f t="array" ref="U12">IFERROR(VLOOKUP($C12&amp;$T$3,CHOOSE({1,2},#REF!&amp;#REF!,#REF!),2,0),"")</f>
        <v/>
      </c>
      <c r="V12" s="3"/>
    </row>
    <row r="13" spans="1:39" ht="16.5" customHeight="1">
      <c r="A13" s="2"/>
      <c r="B13" s="36" t="s">
        <v>47</v>
      </c>
      <c r="C13" s="36"/>
      <c r="D13" s="52">
        <f>COUNTIF(X9:X9,"Học lại")</f>
        <v>1</v>
      </c>
      <c r="E13" s="38" t="s">
        <v>32</v>
      </c>
      <c r="F13" s="177" t="s">
        <v>48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COUNTIF($T$8:$T$53,"Vắng có phép")</f>
        <v>0</v>
      </c>
      <c r="Q13" s="39"/>
      <c r="R13" s="39"/>
      <c r="S13" s="40"/>
      <c r="T13" s="41" t="s">
        <v>32</v>
      </c>
      <c r="U13" s="76" t="str">
        <f t="array" ref="U13">IFERROR(VLOOKUP($C13&amp;$T$3,CHOOSE({1,2},#REF!&amp;#REF!,#REF!),2,0),"")</f>
        <v/>
      </c>
      <c r="V13" s="3"/>
    </row>
    <row r="14" spans="1:39" ht="3" customHeight="1">
      <c r="A14" s="2"/>
      <c r="B14" s="30"/>
      <c r="C14" s="31"/>
      <c r="D14" s="31"/>
      <c r="E14" s="32"/>
      <c r="F14" s="32"/>
      <c r="G14" s="32"/>
      <c r="H14" s="33"/>
      <c r="I14" s="34"/>
      <c r="J14" s="34"/>
      <c r="K14" s="35"/>
      <c r="L14" s="35"/>
      <c r="M14" s="35"/>
      <c r="N14" s="35"/>
      <c r="O14" s="132"/>
      <c r="P14" s="35"/>
      <c r="Q14" s="35"/>
      <c r="R14" s="35"/>
      <c r="S14" s="35"/>
      <c r="T14" s="35"/>
      <c r="U14" s="35"/>
      <c r="V14" s="3"/>
    </row>
    <row r="15" spans="1:39" ht="15.75">
      <c r="B15" s="65" t="s">
        <v>49</v>
      </c>
      <c r="C15" s="65"/>
      <c r="D15" s="66">
        <f>COUNTIF(X9:X9,"Thi lại")</f>
        <v>0</v>
      </c>
      <c r="E15" s="67" t="s">
        <v>32</v>
      </c>
      <c r="F15" s="3"/>
      <c r="G15" s="3"/>
      <c r="H15" s="3"/>
      <c r="I15" s="3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3"/>
    </row>
    <row r="16" spans="1:39" ht="24.75" customHeight="1">
      <c r="B16" s="65"/>
      <c r="C16" s="65"/>
      <c r="D16" s="66"/>
      <c r="E16" s="67"/>
      <c r="F16" s="3"/>
      <c r="G16" s="3"/>
      <c r="H16" s="3"/>
      <c r="I16" s="3"/>
      <c r="J16" s="191" t="s">
        <v>128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78"/>
      <c r="V16" s="3"/>
    </row>
    <row r="17" spans="1:39" ht="36" customHeight="1">
      <c r="A17" s="44"/>
      <c r="B17" s="188" t="s">
        <v>36</v>
      </c>
      <c r="C17" s="188"/>
      <c r="D17" s="188"/>
      <c r="E17" s="188"/>
      <c r="F17" s="188"/>
      <c r="G17" s="188"/>
      <c r="H17" s="188"/>
      <c r="I17" s="45"/>
      <c r="J17" s="195" t="s">
        <v>51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73"/>
      <c r="V17" s="3"/>
    </row>
    <row r="18" spans="1:39" ht="4.5" customHeight="1">
      <c r="A18" s="2"/>
      <c r="B18" s="30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P18" s="3"/>
      <c r="Q18" s="3"/>
      <c r="R18" s="3"/>
      <c r="S18" s="3"/>
      <c r="T18" s="3"/>
      <c r="U18" s="3"/>
      <c r="V18" s="3"/>
    </row>
    <row r="19" spans="1:39" s="2" customFormat="1">
      <c r="B19" s="188" t="s">
        <v>37</v>
      </c>
      <c r="C19" s="188"/>
      <c r="D19" s="189" t="s">
        <v>38</v>
      </c>
      <c r="E19" s="189"/>
      <c r="F19" s="189"/>
      <c r="G19" s="189"/>
      <c r="H19" s="189"/>
      <c r="I19" s="49"/>
      <c r="J19" s="49"/>
      <c r="K19" s="35"/>
      <c r="L19" s="35"/>
      <c r="M19" s="35"/>
      <c r="N19" s="35"/>
      <c r="O19" s="132"/>
      <c r="P19" s="35"/>
      <c r="Q19" s="35"/>
      <c r="R19" s="35"/>
      <c r="S19" s="35"/>
      <c r="T19" s="35"/>
      <c r="U19" s="35"/>
      <c r="V19" s="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" customForma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3"/>
      <c r="P20" s="3"/>
      <c r="Q20" s="3"/>
      <c r="R20" s="3"/>
      <c r="S20" s="3"/>
      <c r="T20" s="3"/>
      <c r="U20" s="3"/>
      <c r="V20" s="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" customForma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3"/>
      <c r="P21" s="3"/>
      <c r="Q21" s="3"/>
      <c r="R21" s="3"/>
      <c r="S21" s="3"/>
      <c r="T21" s="3"/>
      <c r="U21" s="3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3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 ht="9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3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 ht="3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3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18.75" customHeight="1">
      <c r="A25" s="1"/>
      <c r="B25" s="193" t="s">
        <v>61</v>
      </c>
      <c r="C25" s="193"/>
      <c r="D25" s="193" t="s">
        <v>62</v>
      </c>
      <c r="E25" s="193"/>
      <c r="F25" s="193"/>
      <c r="G25" s="193"/>
      <c r="H25" s="193"/>
      <c r="I25" s="193"/>
      <c r="J25" s="193" t="s">
        <v>52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79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6" hidden="1" customHeight="1">
      <c r="A26" s="1"/>
      <c r="B26" s="188" t="s">
        <v>39</v>
      </c>
      <c r="C26" s="188"/>
      <c r="D26" s="188"/>
      <c r="E26" s="188"/>
      <c r="F26" s="188"/>
      <c r="G26" s="188"/>
      <c r="H26" s="188"/>
      <c r="I26" s="45"/>
      <c r="J26" s="195" t="s">
        <v>51</v>
      </c>
      <c r="K26" s="195"/>
      <c r="L26" s="195"/>
      <c r="M26" s="195"/>
      <c r="N26" s="195"/>
      <c r="O26" s="204"/>
      <c r="P26" s="195"/>
      <c r="Q26" s="195"/>
      <c r="R26" s="195"/>
      <c r="S26" s="195"/>
      <c r="T26" s="195"/>
      <c r="U26" s="7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idden="1">
      <c r="A27" s="1"/>
      <c r="B27" s="30"/>
      <c r="C27" s="46"/>
      <c r="D27" s="46"/>
      <c r="E27" s="47"/>
      <c r="F27" s="47"/>
      <c r="G27" s="47"/>
      <c r="H27" s="48"/>
      <c r="I27" s="49"/>
      <c r="J27" s="49"/>
      <c r="K27" s="3"/>
      <c r="L27" s="3"/>
      <c r="M27" s="3"/>
      <c r="N27" s="3"/>
      <c r="O27" s="133"/>
      <c r="P27" s="3"/>
      <c r="Q27" s="3"/>
      <c r="R27" s="3"/>
      <c r="S27" s="3"/>
      <c r="T27" s="3"/>
      <c r="U27" s="3"/>
      <c r="V27" s="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idden="1">
      <c r="A28" s="1"/>
      <c r="B28" s="188" t="s">
        <v>37</v>
      </c>
      <c r="C28" s="188"/>
      <c r="D28" s="189" t="s">
        <v>38</v>
      </c>
      <c r="E28" s="189"/>
      <c r="F28" s="189"/>
      <c r="G28" s="189"/>
      <c r="H28" s="189"/>
      <c r="I28" s="49"/>
      <c r="J28" s="49"/>
      <c r="K28" s="35"/>
      <c r="L28" s="35"/>
      <c r="M28" s="35"/>
      <c r="N28" s="35"/>
      <c r="O28" s="132"/>
      <c r="P28" s="35"/>
      <c r="Q28" s="35"/>
      <c r="R28" s="35"/>
      <c r="S28" s="35"/>
      <c r="T28" s="35"/>
      <c r="U28" s="35"/>
      <c r="V28" s="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idden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3"/>
      <c r="P29" s="3"/>
      <c r="Q29" s="3"/>
      <c r="R29" s="3"/>
      <c r="S29" s="3"/>
      <c r="T29" s="3"/>
      <c r="U29" s="3"/>
      <c r="V29" s="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hidden="1"/>
    <row r="31" spans="1:39" hidden="1">
      <c r="B31" s="192"/>
      <c r="C31" s="192"/>
      <c r="D31" s="192"/>
      <c r="E31" s="192"/>
      <c r="F31" s="192"/>
      <c r="G31" s="192"/>
      <c r="H31" s="192"/>
      <c r="I31" s="192"/>
      <c r="J31" s="192" t="s">
        <v>52</v>
      </c>
      <c r="K31" s="192"/>
      <c r="L31" s="192"/>
      <c r="M31" s="192"/>
      <c r="N31" s="192"/>
      <c r="O31" s="202"/>
      <c r="P31" s="192"/>
      <c r="Q31" s="192"/>
      <c r="R31" s="192"/>
      <c r="S31" s="192"/>
      <c r="T31" s="192"/>
      <c r="U31" s="74"/>
    </row>
    <row r="32" spans="1:39" hidden="1"/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  <filterColumn colId="20"/>
  </autoFilter>
  <mergeCells count="57">
    <mergeCell ref="B1:G1"/>
    <mergeCell ref="B2:G2"/>
    <mergeCell ref="H2:U2"/>
    <mergeCell ref="B3:C3"/>
    <mergeCell ref="N3:S3"/>
    <mergeCell ref="H1:U1"/>
    <mergeCell ref="AL3:AM5"/>
    <mergeCell ref="B4:C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6:B7"/>
    <mergeCell ref="C6:C7"/>
    <mergeCell ref="H6:H7"/>
    <mergeCell ref="B19:C19"/>
    <mergeCell ref="D19:H19"/>
    <mergeCell ref="F12:O12"/>
    <mergeCell ref="AJ3:AK5"/>
    <mergeCell ref="U6:U8"/>
    <mergeCell ref="V6:V8"/>
    <mergeCell ref="B8:G8"/>
    <mergeCell ref="B10:C10"/>
    <mergeCell ref="F11:O11"/>
    <mergeCell ref="O6:O7"/>
    <mergeCell ref="P6:P7"/>
    <mergeCell ref="Q6:Q8"/>
    <mergeCell ref="R6:R7"/>
    <mergeCell ref="S6:S7"/>
    <mergeCell ref="T6:T8"/>
    <mergeCell ref="I6:I7"/>
    <mergeCell ref="J6:J7"/>
    <mergeCell ref="D6:E7"/>
    <mergeCell ref="F6:F7"/>
    <mergeCell ref="G6:G7"/>
    <mergeCell ref="B31:C31"/>
    <mergeCell ref="D31:I31"/>
    <mergeCell ref="J31:T31"/>
    <mergeCell ref="H4:L4"/>
    <mergeCell ref="B25:C25"/>
    <mergeCell ref="D25:I25"/>
    <mergeCell ref="J25:T25"/>
    <mergeCell ref="B26:H26"/>
    <mergeCell ref="J26:T26"/>
    <mergeCell ref="B28:C28"/>
    <mergeCell ref="D28:H28"/>
    <mergeCell ref="F13:O13"/>
    <mergeCell ref="J15:U15"/>
    <mergeCell ref="J16:T16"/>
    <mergeCell ref="B17:H17"/>
    <mergeCell ref="J17:T17"/>
  </mergeCells>
  <conditionalFormatting sqref="P9 H9:N9">
    <cfRule type="cellIs" dxfId="62" priority="12" operator="greaterThan">
      <formula>10</formula>
    </cfRule>
  </conditionalFormatting>
  <conditionalFormatting sqref="P9">
    <cfRule type="cellIs" dxfId="61" priority="6" operator="greaterThan">
      <formula>10</formula>
    </cfRule>
    <cfRule type="cellIs" dxfId="60" priority="7" operator="greaterThan">
      <formula>10</formula>
    </cfRule>
    <cfRule type="cellIs" dxfId="59" priority="8" operator="greaterThan">
      <formula>10</formula>
    </cfRule>
    <cfRule type="cellIs" dxfId="58" priority="9" operator="greaterThan">
      <formula>10</formula>
    </cfRule>
    <cfRule type="cellIs" dxfId="57" priority="10" operator="greaterThan">
      <formula>10</formula>
    </cfRule>
    <cfRule type="cellIs" dxfId="56" priority="11" operator="greaterThan">
      <formula>10</formula>
    </cfRule>
  </conditionalFormatting>
  <conditionalFormatting sqref="H9:K9">
    <cfRule type="cellIs" dxfId="55" priority="5" operator="greaterThan">
      <formula>10</formula>
    </cfRule>
  </conditionalFormatting>
  <conditionalFormatting sqref="O32:O1048576 O2 O27:O30 O4:O15 O18:O24">
    <cfRule type="duplicateValues" dxfId="54" priority="4"/>
  </conditionalFormatting>
  <conditionalFormatting sqref="O27:O30">
    <cfRule type="duplicateValues" dxfId="53" priority="3"/>
  </conditionalFormatting>
  <conditionalFormatting sqref="C1:C1048576">
    <cfRule type="duplicateValues" dxfId="52" priority="2"/>
  </conditionalFormatting>
  <conditionalFormatting sqref="O1">
    <cfRule type="duplicateValues" dxfId="51" priority="1"/>
  </conditionalFormatting>
  <dataValidations count="2">
    <dataValidation type="decimal" allowBlank="1" showInputMessage="1" showErrorMessage="1" sqref="H9:K9">
      <formula1>0</formula1>
      <formula2>10</formula2>
    </dataValidation>
    <dataValidation allowBlank="1" showInputMessage="1" showErrorMessage="1" errorTitle="Không xóa dữ liệu" error="Không xóa dữ liệu" prompt="Không xóa dữ liệu" sqref="D13 X9 Y2:AM7"/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4"/>
  <sheetViews>
    <sheetView workbookViewId="0">
      <pane ySplit="3" topLeftCell="A7" activePane="bottomLeft" state="frozen"/>
      <selection activeCell="A6" sqref="A6:XFD6"/>
      <selection pane="bottomLeft" activeCell="U3" sqref="U1:U1048576"/>
    </sheetView>
  </sheetViews>
  <sheetFormatPr defaultColWidth="9" defaultRowHeight="15.75"/>
  <cols>
    <col min="1" max="1" width="0.625" style="1" hidden="1" customWidth="1"/>
    <col min="2" max="2" width="6.125" style="1" customWidth="1"/>
    <col min="3" max="3" width="12.625" style="1" customWidth="1"/>
    <col min="4" max="4" width="10.375" style="1" customWidth="1"/>
    <col min="5" max="5" width="7.25" style="1" customWidth="1"/>
    <col min="6" max="6" width="9.375" style="1" hidden="1" customWidth="1"/>
    <col min="7" max="7" width="14.625" style="1" customWidth="1"/>
    <col min="8" max="8" width="6.125" style="1" customWidth="1"/>
    <col min="9" max="9" width="6.625" style="1" customWidth="1"/>
    <col min="10" max="10" width="4.375" style="1" hidden="1" customWidth="1"/>
    <col min="11" max="11" width="7.375" style="1" customWidth="1"/>
    <col min="12" max="12" width="4.5" style="1" hidden="1" customWidth="1"/>
    <col min="13" max="13" width="5.125" style="1" hidden="1" customWidth="1"/>
    <col min="14" max="14" width="5.75" style="1" hidden="1" customWidth="1"/>
    <col min="15" max="15" width="16.125" style="1" hidden="1" customWidth="1"/>
    <col min="16" max="16" width="6.625" style="1" customWidth="1"/>
    <col min="17" max="17" width="7.125" style="1" customWidth="1"/>
    <col min="18" max="18" width="6.5" style="1" hidden="1" customWidth="1"/>
    <col min="19" max="19" width="11.875" style="1" hidden="1" customWidth="1"/>
    <col min="20" max="20" width="14" style="1" customWidth="1"/>
    <col min="21" max="21" width="7.375" style="1" hidden="1" customWidth="1"/>
    <col min="22" max="22" width="6.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115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4.5" customHeight="1">
      <c r="B3" s="91"/>
      <c r="C3" s="91"/>
      <c r="D3" s="91"/>
      <c r="E3" s="91"/>
      <c r="F3" s="91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4"/>
      <c r="W3" s="5"/>
      <c r="AF3" s="94"/>
      <c r="AJ3" s="94"/>
    </row>
    <row r="4" spans="1:39" ht="23.25" customHeight="1">
      <c r="B4" s="163" t="s">
        <v>2</v>
      </c>
      <c r="C4" s="163"/>
      <c r="D4" s="95" t="s">
        <v>85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208" t="s">
        <v>87</v>
      </c>
      <c r="Q4" s="208"/>
      <c r="R4" s="208"/>
      <c r="S4" s="208"/>
      <c r="T4" s="208"/>
      <c r="U4" s="208"/>
      <c r="X4" s="54"/>
      <c r="Y4" s="165" t="s">
        <v>46</v>
      </c>
      <c r="Z4" s="165" t="s">
        <v>8</v>
      </c>
      <c r="AA4" s="165" t="s">
        <v>45</v>
      </c>
      <c r="AB4" s="165" t="s">
        <v>44</v>
      </c>
      <c r="AC4" s="165"/>
      <c r="AD4" s="165"/>
      <c r="AE4" s="165"/>
      <c r="AF4" s="165" t="s">
        <v>43</v>
      </c>
      <c r="AG4" s="165"/>
      <c r="AH4" s="165" t="s">
        <v>41</v>
      </c>
      <c r="AI4" s="165"/>
      <c r="AJ4" s="165" t="s">
        <v>42</v>
      </c>
      <c r="AK4" s="165"/>
      <c r="AL4" s="165" t="s">
        <v>40</v>
      </c>
      <c r="AM4" s="165"/>
    </row>
    <row r="5" spans="1:39" ht="17.25" customHeight="1">
      <c r="B5" s="166" t="s">
        <v>3</v>
      </c>
      <c r="C5" s="166"/>
      <c r="D5" s="96"/>
      <c r="G5" s="201" t="s">
        <v>86</v>
      </c>
      <c r="H5" s="201"/>
      <c r="I5" s="201"/>
      <c r="J5" s="201"/>
      <c r="K5" s="201"/>
      <c r="L5" s="201"/>
      <c r="M5" s="201"/>
      <c r="N5" s="201"/>
      <c r="O5" s="201"/>
      <c r="P5" s="208" t="s">
        <v>68</v>
      </c>
      <c r="Q5" s="208"/>
      <c r="R5" s="208"/>
      <c r="S5" s="208"/>
      <c r="T5" s="208"/>
      <c r="U5" s="208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5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50"/>
      <c r="Q6" s="3"/>
      <c r="R6" s="3"/>
      <c r="S6" s="3"/>
      <c r="T6" s="3"/>
      <c r="U6" s="3"/>
      <c r="X6" s="54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</row>
    <row r="7" spans="1:39" ht="44.25" customHeight="1">
      <c r="B7" s="168" t="s">
        <v>4</v>
      </c>
      <c r="C7" s="181" t="s">
        <v>5</v>
      </c>
      <c r="D7" s="183" t="s">
        <v>6</v>
      </c>
      <c r="E7" s="184"/>
      <c r="F7" s="168" t="s">
        <v>7</v>
      </c>
      <c r="G7" s="168" t="s">
        <v>8</v>
      </c>
      <c r="H7" s="180" t="s">
        <v>9</v>
      </c>
      <c r="I7" s="180" t="s">
        <v>10</v>
      </c>
      <c r="J7" s="180" t="s">
        <v>11</v>
      </c>
      <c r="K7" s="180" t="s">
        <v>12</v>
      </c>
      <c r="L7" s="178" t="s">
        <v>13</v>
      </c>
      <c r="M7" s="178" t="s">
        <v>14</v>
      </c>
      <c r="N7" s="178" t="s">
        <v>15</v>
      </c>
      <c r="O7" s="207"/>
      <c r="P7" s="178" t="s">
        <v>17</v>
      </c>
      <c r="Q7" s="168" t="s">
        <v>18</v>
      </c>
      <c r="R7" s="178" t="s">
        <v>19</v>
      </c>
      <c r="S7" s="168" t="s">
        <v>20</v>
      </c>
      <c r="T7" s="168" t="s">
        <v>21</v>
      </c>
      <c r="U7" s="168" t="s">
        <v>22</v>
      </c>
      <c r="X7" s="54"/>
      <c r="Y7" s="165"/>
      <c r="Z7" s="165"/>
      <c r="AA7" s="165"/>
      <c r="AB7" s="56" t="s">
        <v>23</v>
      </c>
      <c r="AC7" s="56" t="s">
        <v>24</v>
      </c>
      <c r="AD7" s="56" t="s">
        <v>25</v>
      </c>
      <c r="AE7" s="56" t="s">
        <v>26</v>
      </c>
      <c r="AF7" s="56" t="s">
        <v>27</v>
      </c>
      <c r="AG7" s="56" t="s">
        <v>26</v>
      </c>
      <c r="AH7" s="56" t="s">
        <v>27</v>
      </c>
      <c r="AI7" s="56" t="s">
        <v>26</v>
      </c>
      <c r="AJ7" s="56" t="s">
        <v>27</v>
      </c>
      <c r="AK7" s="56" t="s">
        <v>26</v>
      </c>
      <c r="AL7" s="56" t="s">
        <v>27</v>
      </c>
      <c r="AM7" s="57" t="s">
        <v>26</v>
      </c>
    </row>
    <row r="8" spans="1:39" ht="66" customHeight="1">
      <c r="B8" s="170"/>
      <c r="C8" s="182"/>
      <c r="D8" s="185"/>
      <c r="E8" s="186"/>
      <c r="F8" s="170"/>
      <c r="G8" s="170"/>
      <c r="H8" s="180"/>
      <c r="I8" s="180"/>
      <c r="J8" s="180"/>
      <c r="K8" s="180"/>
      <c r="L8" s="178"/>
      <c r="M8" s="178"/>
      <c r="N8" s="178"/>
      <c r="O8" s="207"/>
      <c r="P8" s="178"/>
      <c r="Q8" s="169"/>
      <c r="R8" s="178"/>
      <c r="S8" s="170"/>
      <c r="T8" s="169"/>
      <c r="U8" s="169"/>
      <c r="W8" s="8"/>
      <c r="X8" s="54"/>
      <c r="Y8" s="58" t="str">
        <f>+D4</f>
        <v>Xử lý tín hiệu số</v>
      </c>
      <c r="Z8" s="59" t="str">
        <f>+P4</f>
        <v>Nhóm: ELE1330</v>
      </c>
      <c r="AA8" s="60">
        <f>+$AJ$8+$AL$8+$AH$8</f>
        <v>2</v>
      </c>
      <c r="AB8" s="55">
        <f>COUNTIF($T$9:$T$71,"Khiển trách")</f>
        <v>0</v>
      </c>
      <c r="AC8" s="55">
        <f>COUNTIF($T$9:$T$71,"Cảnh cáo")</f>
        <v>0</v>
      </c>
      <c r="AD8" s="55">
        <f>COUNTIF($T$9:$T$71,"Đình chỉ thi")</f>
        <v>0</v>
      </c>
      <c r="AE8" s="61">
        <f>+($AB$8+$AC$8+$AD$8)/$AA$8*100%</f>
        <v>0</v>
      </c>
      <c r="AF8" s="55">
        <f>SUM(COUNTIF($T$9:$T$69,"Vắng"),COUNTIF($T$9:$T$69,"Vắng có phép"))</f>
        <v>0</v>
      </c>
      <c r="AG8" s="62">
        <f>+$AF$8/$AA$8</f>
        <v>0</v>
      </c>
      <c r="AH8" s="63">
        <f>COUNTIF($X$9:$X$69,"Thi lại")</f>
        <v>0</v>
      </c>
      <c r="AI8" s="62">
        <f>+$AH$8/$AA$8</f>
        <v>0</v>
      </c>
      <c r="AJ8" s="63">
        <f>COUNTIF($X$9:$X$70,"Học lại")</f>
        <v>2</v>
      </c>
      <c r="AK8" s="62">
        <f>+$AJ$8/$AA$8</f>
        <v>1</v>
      </c>
      <c r="AL8" s="55">
        <f>COUNTIF($X$10:$X$70,"Đạt")</f>
        <v>0</v>
      </c>
      <c r="AM8" s="61">
        <f>+$AL$8/$AA$8</f>
        <v>0</v>
      </c>
    </row>
    <row r="9" spans="1:39" ht="43.5" customHeight="1">
      <c r="B9" s="174" t="s">
        <v>28</v>
      </c>
      <c r="C9" s="175"/>
      <c r="D9" s="175"/>
      <c r="E9" s="175"/>
      <c r="F9" s="175"/>
      <c r="G9" s="176"/>
      <c r="H9" s="9">
        <v>10</v>
      </c>
      <c r="I9" s="9">
        <v>20</v>
      </c>
      <c r="J9" s="98"/>
      <c r="K9" s="9">
        <v>20</v>
      </c>
      <c r="L9" s="10"/>
      <c r="M9" s="11"/>
      <c r="N9" s="11"/>
      <c r="O9" s="156"/>
      <c r="P9" s="51">
        <f>100-(H9+I9+J9+K9)</f>
        <v>50</v>
      </c>
      <c r="Q9" s="170"/>
      <c r="R9" s="12"/>
      <c r="S9" s="12"/>
      <c r="T9" s="170"/>
      <c r="U9" s="170"/>
      <c r="X9" s="5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51" customHeight="1">
      <c r="B10" s="103">
        <v>1</v>
      </c>
      <c r="C10" s="104" t="s">
        <v>88</v>
      </c>
      <c r="D10" s="105" t="s">
        <v>89</v>
      </c>
      <c r="E10" s="106" t="s">
        <v>90</v>
      </c>
      <c r="F10" s="107" t="s">
        <v>91</v>
      </c>
      <c r="G10" s="104" t="s">
        <v>92</v>
      </c>
      <c r="H10" s="108">
        <v>7</v>
      </c>
      <c r="I10" s="108">
        <v>6</v>
      </c>
      <c r="J10" s="108" t="s">
        <v>29</v>
      </c>
      <c r="K10" s="108">
        <v>6</v>
      </c>
      <c r="L10" s="109"/>
      <c r="M10" s="109"/>
      <c r="N10" s="109"/>
      <c r="O10" s="157"/>
      <c r="P10" s="110">
        <v>1</v>
      </c>
      <c r="Q10" s="111">
        <f>ROUND(SUMPRODUCT(H10:P10,$H$9:$P$9)/100,1)</f>
        <v>3.6</v>
      </c>
      <c r="R10" s="112" t="str">
        <f t="shared" ref="R10:R11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112" t="str">
        <f t="shared" ref="S10:S11" si="1">IF($Q10&lt;4,"Kém",IF(AND($Q10&gt;=4,$Q10&lt;=5.4),"Trung bình yếu",IF(AND($Q10&gt;=5.5,$Q10&lt;=6.9),"Trung bình",IF(AND($Q10&gt;=7,$Q10&lt;=8.4),"Khá",IF(AND($Q10&gt;=8.5,$Q10&lt;=10),"Giỏi","")))))</f>
        <v>Kém</v>
      </c>
      <c r="T10" s="113" t="s">
        <v>98</v>
      </c>
      <c r="U10" s="114" t="s">
        <v>65</v>
      </c>
      <c r="V10" s="3"/>
      <c r="W10" s="19"/>
      <c r="X10" s="70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44.25" customHeight="1">
      <c r="B11" s="115">
        <v>2</v>
      </c>
      <c r="C11" s="116" t="s">
        <v>93</v>
      </c>
      <c r="D11" s="117" t="s">
        <v>94</v>
      </c>
      <c r="E11" s="118" t="s">
        <v>95</v>
      </c>
      <c r="F11" s="119" t="s">
        <v>96</v>
      </c>
      <c r="G11" s="116" t="s">
        <v>97</v>
      </c>
      <c r="H11" s="120">
        <v>8</v>
      </c>
      <c r="I11" s="120">
        <v>7</v>
      </c>
      <c r="J11" s="120" t="s">
        <v>29</v>
      </c>
      <c r="K11" s="120">
        <v>4</v>
      </c>
      <c r="L11" s="121"/>
      <c r="M11" s="121"/>
      <c r="N11" s="121"/>
      <c r="O11" s="158"/>
      <c r="P11" s="122">
        <v>0</v>
      </c>
      <c r="Q11" s="123">
        <f>ROUND(SUMPRODUCT(H11:P11,$H$9:$P$9)/100,1)</f>
        <v>3</v>
      </c>
      <c r="R11" s="124" t="str">
        <f t="shared" si="0"/>
        <v>F</v>
      </c>
      <c r="S11" s="125" t="str">
        <f t="shared" si="1"/>
        <v>Kém</v>
      </c>
      <c r="T11" s="126" t="s">
        <v>99</v>
      </c>
      <c r="U11" s="127" t="s">
        <v>65</v>
      </c>
      <c r="V11" s="3"/>
      <c r="W11" s="19"/>
      <c r="X11" s="70" t="str">
        <f t="shared" ref="X11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64"/>
      <c r="Z11" s="64"/>
      <c r="AA11" s="64"/>
      <c r="AB11" s="56"/>
      <c r="AC11" s="56"/>
      <c r="AD11" s="56"/>
      <c r="AE11" s="56"/>
      <c r="AF11" s="94"/>
      <c r="AG11" s="56"/>
      <c r="AH11" s="56"/>
      <c r="AI11" s="56"/>
      <c r="AJ11" s="56"/>
      <c r="AK11" s="56"/>
      <c r="AL11" s="56"/>
      <c r="AM11" s="57"/>
    </row>
    <row r="12" spans="1:39" ht="9" customHeight="1">
      <c r="A12" s="2"/>
      <c r="B12" s="30"/>
      <c r="C12" s="31"/>
      <c r="D12" s="31"/>
      <c r="E12" s="32"/>
      <c r="F12" s="32"/>
      <c r="G12" s="32"/>
      <c r="H12" s="33"/>
      <c r="I12" s="34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"/>
    </row>
    <row r="13" spans="1:39" ht="16.5">
      <c r="A13" s="2"/>
      <c r="B13" s="190" t="s">
        <v>30</v>
      </c>
      <c r="C13" s="190"/>
      <c r="D13" s="31"/>
      <c r="E13" s="32"/>
      <c r="F13" s="32"/>
      <c r="G13" s="32"/>
      <c r="H13" s="33"/>
      <c r="I13" s="34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"/>
    </row>
    <row r="14" spans="1:39" ht="16.5" customHeight="1">
      <c r="A14" s="2"/>
      <c r="B14" s="36" t="s">
        <v>31</v>
      </c>
      <c r="C14" s="36"/>
      <c r="D14" s="37">
        <f>+$AA$8</f>
        <v>2</v>
      </c>
      <c r="E14" s="38" t="s">
        <v>32</v>
      </c>
      <c r="F14" s="177" t="s">
        <v>33</v>
      </c>
      <c r="G14" s="177"/>
      <c r="H14" s="177"/>
      <c r="I14" s="177"/>
      <c r="J14" s="177"/>
      <c r="K14" s="177"/>
      <c r="L14" s="177"/>
      <c r="M14" s="177"/>
      <c r="N14" s="177"/>
      <c r="O14" s="177"/>
      <c r="P14" s="39">
        <f>$AA$8 -COUNTIF($T$9:$T$201,"Vắng") -COUNTIF($T$9:$T$201,"Vắng có phép") - COUNTIF($T$9:$T$201,"Đình chỉ thi") - COUNTIF($T$9:$T$201,"Không đủ ĐKDT")</f>
        <v>2</v>
      </c>
      <c r="Q14" s="39"/>
      <c r="R14" s="39"/>
      <c r="S14" s="40"/>
      <c r="T14" s="41" t="s">
        <v>32</v>
      </c>
      <c r="U14" s="40"/>
      <c r="V14" s="3"/>
    </row>
    <row r="15" spans="1:39" ht="16.5" customHeight="1">
      <c r="A15" s="2"/>
      <c r="B15" s="36" t="s">
        <v>34</v>
      </c>
      <c r="C15" s="36"/>
      <c r="D15" s="37">
        <f>+$AL$8</f>
        <v>0</v>
      </c>
      <c r="E15" s="38" t="s">
        <v>32</v>
      </c>
      <c r="F15" s="177" t="s">
        <v>35</v>
      </c>
      <c r="G15" s="177"/>
      <c r="H15" s="177"/>
      <c r="I15" s="177"/>
      <c r="J15" s="177"/>
      <c r="K15" s="177"/>
      <c r="L15" s="177"/>
      <c r="M15" s="177"/>
      <c r="N15" s="177"/>
      <c r="O15" s="177"/>
      <c r="P15" s="42">
        <f>COUNTIF($T$9:$T$77,"Vắng")</f>
        <v>0</v>
      </c>
      <c r="Q15" s="42"/>
      <c r="R15" s="42"/>
      <c r="S15" s="43"/>
      <c r="T15" s="41" t="s">
        <v>32</v>
      </c>
      <c r="U15" s="43"/>
      <c r="V15" s="3"/>
    </row>
    <row r="16" spans="1:39" ht="16.5" customHeight="1">
      <c r="A16" s="2"/>
      <c r="B16" s="36" t="s">
        <v>47</v>
      </c>
      <c r="C16" s="36"/>
      <c r="D16" s="52">
        <f>COUNTIF(X10:X11,"Học lại")</f>
        <v>2</v>
      </c>
      <c r="E16" s="38" t="s">
        <v>32</v>
      </c>
      <c r="F16" s="177" t="s">
        <v>48</v>
      </c>
      <c r="G16" s="177"/>
      <c r="H16" s="177"/>
      <c r="I16" s="177"/>
      <c r="J16" s="177"/>
      <c r="K16" s="177"/>
      <c r="L16" s="177"/>
      <c r="M16" s="177"/>
      <c r="N16" s="177"/>
      <c r="O16" s="177"/>
      <c r="P16" s="39">
        <f>COUNTIF($T$9:$T$77,"Vắng có phép")</f>
        <v>0</v>
      </c>
      <c r="Q16" s="39"/>
      <c r="R16" s="39"/>
      <c r="S16" s="40"/>
      <c r="T16" s="41" t="s">
        <v>32</v>
      </c>
      <c r="U16" s="40"/>
      <c r="V16" s="3"/>
    </row>
    <row r="17" spans="1:39" ht="3" customHeight="1">
      <c r="A17" s="2"/>
      <c r="B17" s="30"/>
      <c r="C17" s="31"/>
      <c r="D17" s="31"/>
      <c r="E17" s="32"/>
      <c r="F17" s="32"/>
      <c r="G17" s="32"/>
      <c r="H17" s="33"/>
      <c r="I17" s="34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"/>
    </row>
    <row r="18" spans="1:39">
      <c r="B18" s="65" t="s">
        <v>49</v>
      </c>
      <c r="C18" s="65"/>
      <c r="D18" s="66">
        <f>COUNTIF(X10:X11,"Thi lại")</f>
        <v>0</v>
      </c>
      <c r="E18" s="67" t="s">
        <v>32</v>
      </c>
      <c r="F18" s="3"/>
      <c r="G18" s="3"/>
      <c r="H18" s="3"/>
      <c r="I18" s="3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3"/>
    </row>
    <row r="19" spans="1:39" ht="24.75" customHeight="1">
      <c r="B19" s="65"/>
      <c r="C19" s="65"/>
      <c r="D19" s="66"/>
      <c r="E19" s="67"/>
      <c r="F19" s="3"/>
      <c r="G19" s="3"/>
      <c r="H19" s="3"/>
      <c r="I19" s="3"/>
      <c r="J19" s="191" t="s">
        <v>129</v>
      </c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3"/>
    </row>
    <row r="20" spans="1:39">
      <c r="A20" s="44"/>
      <c r="B20" s="188" t="s">
        <v>36</v>
      </c>
      <c r="C20" s="188"/>
      <c r="D20" s="188"/>
      <c r="E20" s="188"/>
      <c r="F20" s="188"/>
      <c r="G20" s="188"/>
      <c r="H20" s="188"/>
      <c r="I20" s="45"/>
      <c r="J20" s="187" t="s">
        <v>83</v>
      </c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3"/>
    </row>
    <row r="21" spans="1:39" ht="15" customHeight="1">
      <c r="A21" s="2"/>
      <c r="B21" s="30"/>
      <c r="C21" s="46"/>
      <c r="D21" s="46"/>
      <c r="E21" s="47"/>
      <c r="F21" s="47"/>
      <c r="G21" s="47"/>
      <c r="H21" s="48"/>
      <c r="I21" s="49"/>
      <c r="J21" s="187" t="s">
        <v>84</v>
      </c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3"/>
    </row>
    <row r="22" spans="1:39" s="2" customFormat="1">
      <c r="B22" s="188" t="s">
        <v>37</v>
      </c>
      <c r="C22" s="188"/>
      <c r="D22" s="189" t="s">
        <v>38</v>
      </c>
      <c r="E22" s="189"/>
      <c r="F22" s="189"/>
      <c r="G22" s="189"/>
      <c r="H22" s="189"/>
      <c r="I22" s="49"/>
      <c r="J22" s="49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9.7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t="3.75" customHeight="1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t="18" customHeight="1">
      <c r="A28" s="1"/>
      <c r="B28" s="193" t="s">
        <v>61</v>
      </c>
      <c r="C28" s="193"/>
      <c r="D28" s="193" t="s">
        <v>62</v>
      </c>
      <c r="E28" s="193"/>
      <c r="F28" s="193"/>
      <c r="G28" s="193"/>
      <c r="H28" s="193"/>
      <c r="I28" s="193"/>
      <c r="J28" s="192" t="s">
        <v>52</v>
      </c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t="4.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2" customFormat="1" ht="36.75" customHeigh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2" customFormat="1" ht="21.75" hidden="1" customHeight="1">
      <c r="A31" s="1"/>
      <c r="B31" s="188" t="s">
        <v>39</v>
      </c>
      <c r="C31" s="188"/>
      <c r="D31" s="188"/>
      <c r="E31" s="188"/>
      <c r="F31" s="188"/>
      <c r="G31" s="188"/>
      <c r="H31" s="188"/>
      <c r="I31" s="45"/>
      <c r="J31" s="187" t="s">
        <v>83</v>
      </c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2" customFormat="1" hidden="1">
      <c r="A32" s="1"/>
      <c r="B32" s="30"/>
      <c r="C32" s="46"/>
      <c r="D32" s="46"/>
      <c r="E32" s="47"/>
      <c r="F32" s="47"/>
      <c r="G32" s="47"/>
      <c r="H32" s="48"/>
      <c r="I32" s="49"/>
      <c r="J32" s="187" t="s">
        <v>84</v>
      </c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2" customFormat="1" hidden="1">
      <c r="A33" s="1"/>
      <c r="B33" s="188" t="s">
        <v>37</v>
      </c>
      <c r="C33" s="188"/>
      <c r="D33" s="189" t="s">
        <v>38</v>
      </c>
      <c r="E33" s="189"/>
      <c r="F33" s="189"/>
      <c r="G33" s="189"/>
      <c r="H33" s="189"/>
      <c r="I33" s="49"/>
      <c r="J33" s="49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s="2" customFormat="1" hidden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hidden="1"/>
    <row r="36" spans="1:39" hidden="1"/>
    <row r="37" spans="1:39" hidden="1"/>
    <row r="38" spans="1:39" hidden="1">
      <c r="B38" s="192"/>
      <c r="C38" s="192"/>
      <c r="D38" s="192"/>
      <c r="E38" s="192"/>
      <c r="F38" s="192"/>
      <c r="G38" s="192"/>
      <c r="H38" s="192"/>
      <c r="I38" s="192"/>
      <c r="J38" s="192" t="s">
        <v>52</v>
      </c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</row>
    <row r="39" spans="1:39" hidden="1"/>
    <row r="40" spans="1:39" hidden="1"/>
    <row r="41" spans="1:39" hidden="1"/>
    <row r="42" spans="1:39" hidden="1"/>
    <row r="43" spans="1:39" hidden="1"/>
    <row r="44" spans="1:39" hidden="1"/>
  </sheetData>
  <sheetProtection formatCells="0" formatColumns="0" formatRows="0" insertColumns="0" insertRows="0" insertHyperlinks="0" deleteColumns="0" deleteRows="0" sort="0" autoFilter="0" pivotTables="0"/>
  <autoFilter ref="A8:AM11">
    <filterColumn colId="3" showButton="0"/>
  </autoFilter>
  <mergeCells count="59">
    <mergeCell ref="B1:G1"/>
    <mergeCell ref="H1:U1"/>
    <mergeCell ref="B2:G2"/>
    <mergeCell ref="H2:U2"/>
    <mergeCell ref="B4:C4"/>
    <mergeCell ref="P4:U4"/>
    <mergeCell ref="AJ4:AK6"/>
    <mergeCell ref="AL4:AM6"/>
    <mergeCell ref="B5:C5"/>
    <mergeCell ref="G5:O5"/>
    <mergeCell ref="P5:U5"/>
    <mergeCell ref="Y4:Y7"/>
    <mergeCell ref="Z4:Z7"/>
    <mergeCell ref="AA4:AA7"/>
    <mergeCell ref="AB4:AE6"/>
    <mergeCell ref="AF4:AG6"/>
    <mergeCell ref="AH4:AI6"/>
    <mergeCell ref="T7:T9"/>
    <mergeCell ref="U7:U9"/>
    <mergeCell ref="R7:R8"/>
    <mergeCell ref="S7:S8"/>
    <mergeCell ref="B7:B8"/>
    <mergeCell ref="F7:F8"/>
    <mergeCell ref="G7:G8"/>
    <mergeCell ref="B9:G9"/>
    <mergeCell ref="B13:C13"/>
    <mergeCell ref="F14:O14"/>
    <mergeCell ref="N7:N8"/>
    <mergeCell ref="O7:O8"/>
    <mergeCell ref="P7:P8"/>
    <mergeCell ref="Q7:Q9"/>
    <mergeCell ref="H7:H8"/>
    <mergeCell ref="I7:I8"/>
    <mergeCell ref="J7:J8"/>
    <mergeCell ref="K7:K8"/>
    <mergeCell ref="L7:L8"/>
    <mergeCell ref="M7:M8"/>
    <mergeCell ref="C7:C8"/>
    <mergeCell ref="D7:E8"/>
    <mergeCell ref="B31:H31"/>
    <mergeCell ref="J31:U31"/>
    <mergeCell ref="F16:O16"/>
    <mergeCell ref="J18:U18"/>
    <mergeCell ref="J19:U19"/>
    <mergeCell ref="B20:H20"/>
    <mergeCell ref="J20:U20"/>
    <mergeCell ref="J21:U21"/>
    <mergeCell ref="B22:C22"/>
    <mergeCell ref="D22:H22"/>
    <mergeCell ref="B28:C28"/>
    <mergeCell ref="D28:I28"/>
    <mergeCell ref="J28:U28"/>
    <mergeCell ref="F15:O15"/>
    <mergeCell ref="J32:U32"/>
    <mergeCell ref="B33:C33"/>
    <mergeCell ref="D33:H33"/>
    <mergeCell ref="B38:C38"/>
    <mergeCell ref="D38:I38"/>
    <mergeCell ref="J38:U38"/>
  </mergeCells>
  <conditionalFormatting sqref="H10:N11 P10:P11">
    <cfRule type="cellIs" dxfId="50" priority="4" operator="greaterThan">
      <formula>10</formula>
    </cfRule>
  </conditionalFormatting>
  <conditionalFormatting sqref="O33:O1048576 O1:O31">
    <cfRule type="duplicateValues" dxfId="49" priority="3"/>
  </conditionalFormatting>
  <conditionalFormatting sqref="C1:C1048576">
    <cfRule type="duplicateValues" dxfId="48" priority="2"/>
  </conditionalFormatting>
  <conditionalFormatting sqref="O1">
    <cfRule type="duplicateValues" dxfId="47" priority="1"/>
  </conditionalFormatting>
  <dataValidations count="1">
    <dataValidation allowBlank="1" showInputMessage="1" showErrorMessage="1" errorTitle="Không xóa dữ liệu" error="Không xóa dữ liệu" prompt="Không xóa dữ liệu" sqref="D16 Y2:AM8 X10:X1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5"/>
  <sheetViews>
    <sheetView workbookViewId="0">
      <pane ySplit="2" topLeftCell="A3" activePane="bottomLeft" state="frozen"/>
      <selection activeCell="A6" sqref="A6:XFD6"/>
      <selection pane="bottomLeft" activeCell="U3" sqref="U1:U1048576"/>
    </sheetView>
  </sheetViews>
  <sheetFormatPr defaultColWidth="9" defaultRowHeight="15.75"/>
  <cols>
    <col min="1" max="1" width="0.125" style="1" customWidth="1"/>
    <col min="2" max="2" width="7.5" style="1" customWidth="1"/>
    <col min="3" max="3" width="14.375" style="1" customWidth="1"/>
    <col min="4" max="4" width="10.625" style="1" customWidth="1"/>
    <col min="5" max="5" width="5.625" style="1" customWidth="1"/>
    <col min="6" max="6" width="9.375" style="1" hidden="1" customWidth="1"/>
    <col min="7" max="7" width="13" style="1" customWidth="1"/>
    <col min="8" max="8" width="7.25" style="1" customWidth="1"/>
    <col min="9" max="9" width="7" style="1" customWidth="1"/>
    <col min="10" max="10" width="6.875" style="1" customWidth="1"/>
    <col min="11" max="11" width="5" style="1" hidden="1" customWidth="1"/>
    <col min="12" max="12" width="6" style="1" hidden="1" customWidth="1"/>
    <col min="13" max="13" width="6.625" style="1" hidden="1" customWidth="1"/>
    <col min="14" max="14" width="7.5" style="1" hidden="1" customWidth="1"/>
    <col min="15" max="15" width="16.625" style="1" hidden="1" customWidth="1"/>
    <col min="16" max="16" width="6.75" style="1" customWidth="1"/>
    <col min="17" max="17" width="7.5" style="1" customWidth="1"/>
    <col min="18" max="18" width="6.5" style="1" hidden="1" customWidth="1"/>
    <col min="19" max="19" width="11.875" style="1" hidden="1" customWidth="1"/>
    <col min="20" max="20" width="15.5" style="1" customWidth="1"/>
    <col min="21" max="21" width="7.375" style="1" hidden="1" customWidth="1"/>
    <col min="22" max="22" width="14.7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82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23.25" customHeight="1">
      <c r="B3" s="163" t="s">
        <v>2</v>
      </c>
      <c r="C3" s="163"/>
      <c r="D3" s="211" t="s">
        <v>81</v>
      </c>
      <c r="E3" s="211"/>
      <c r="F3" s="211"/>
      <c r="G3" s="211"/>
      <c r="H3" s="211"/>
      <c r="I3" s="211"/>
      <c r="J3" s="211"/>
      <c r="K3" s="211"/>
      <c r="L3" s="80"/>
      <c r="M3" s="80"/>
      <c r="N3" s="163" t="s">
        <v>53</v>
      </c>
      <c r="O3" s="163"/>
      <c r="P3" s="163"/>
      <c r="Q3" s="163"/>
      <c r="R3" s="163"/>
      <c r="S3" s="163"/>
      <c r="T3" s="86" t="s">
        <v>80</v>
      </c>
      <c r="U3" s="71"/>
      <c r="X3" s="54"/>
      <c r="Y3" s="165" t="s">
        <v>46</v>
      </c>
      <c r="Z3" s="165" t="s">
        <v>8</v>
      </c>
      <c r="AA3" s="165" t="s">
        <v>45</v>
      </c>
      <c r="AB3" s="165" t="s">
        <v>44</v>
      </c>
      <c r="AC3" s="165"/>
      <c r="AD3" s="165"/>
      <c r="AE3" s="165"/>
      <c r="AF3" s="165" t="s">
        <v>43</v>
      </c>
      <c r="AG3" s="165"/>
      <c r="AH3" s="165" t="s">
        <v>41</v>
      </c>
      <c r="AI3" s="165"/>
      <c r="AJ3" s="165" t="s">
        <v>42</v>
      </c>
      <c r="AK3" s="165"/>
      <c r="AL3" s="165" t="s">
        <v>40</v>
      </c>
      <c r="AM3" s="165"/>
    </row>
    <row r="4" spans="1:39" ht="17.25" customHeight="1">
      <c r="B4" s="198" t="s">
        <v>3</v>
      </c>
      <c r="C4" s="198"/>
      <c r="D4" s="75"/>
      <c r="E4" s="87" t="s">
        <v>50</v>
      </c>
      <c r="F4" s="87"/>
      <c r="G4" s="88"/>
      <c r="H4" s="209">
        <v>43717</v>
      </c>
      <c r="I4" s="210"/>
      <c r="J4" s="210"/>
      <c r="K4" s="210"/>
      <c r="L4" s="210"/>
      <c r="M4" s="71"/>
      <c r="N4" s="164" t="s">
        <v>68</v>
      </c>
      <c r="O4" s="164"/>
      <c r="P4" s="164"/>
      <c r="Q4" s="164"/>
      <c r="R4" s="164"/>
      <c r="S4" s="164"/>
      <c r="T4" s="164"/>
      <c r="U4" s="164"/>
      <c r="X4" s="54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0"/>
      <c r="Q5" s="3"/>
      <c r="R5" s="3"/>
      <c r="S5" s="3"/>
      <c r="T5" s="3"/>
      <c r="U5" s="3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44.25" customHeight="1">
      <c r="B6" s="168" t="s">
        <v>4</v>
      </c>
      <c r="C6" s="181" t="s">
        <v>5</v>
      </c>
      <c r="D6" s="183" t="s">
        <v>6</v>
      </c>
      <c r="E6" s="184"/>
      <c r="F6" s="168" t="s">
        <v>7</v>
      </c>
      <c r="G6" s="168" t="s">
        <v>8</v>
      </c>
      <c r="H6" s="180" t="s">
        <v>9</v>
      </c>
      <c r="I6" s="180" t="s">
        <v>10</v>
      </c>
      <c r="J6" s="180" t="s">
        <v>11</v>
      </c>
      <c r="K6" s="180" t="s">
        <v>12</v>
      </c>
      <c r="L6" s="178" t="s">
        <v>13</v>
      </c>
      <c r="M6" s="178" t="s">
        <v>14</v>
      </c>
      <c r="N6" s="178" t="s">
        <v>15</v>
      </c>
      <c r="O6" s="179"/>
      <c r="P6" s="178" t="s">
        <v>17</v>
      </c>
      <c r="Q6" s="168" t="s">
        <v>18</v>
      </c>
      <c r="R6" s="178" t="s">
        <v>19</v>
      </c>
      <c r="S6" s="168" t="s">
        <v>20</v>
      </c>
      <c r="T6" s="168" t="s">
        <v>21</v>
      </c>
      <c r="U6" s="168" t="s">
        <v>22</v>
      </c>
      <c r="V6" s="196"/>
      <c r="X6" s="54"/>
      <c r="Y6" s="165"/>
      <c r="Z6" s="165"/>
      <c r="AA6" s="165"/>
      <c r="AB6" s="56" t="s">
        <v>23</v>
      </c>
      <c r="AC6" s="56" t="s">
        <v>24</v>
      </c>
      <c r="AD6" s="56" t="s">
        <v>25</v>
      </c>
      <c r="AE6" s="56" t="s">
        <v>26</v>
      </c>
      <c r="AF6" s="56" t="s">
        <v>27</v>
      </c>
      <c r="AG6" s="56" t="s">
        <v>26</v>
      </c>
      <c r="AH6" s="56" t="s">
        <v>27</v>
      </c>
      <c r="AI6" s="56" t="s">
        <v>26</v>
      </c>
      <c r="AJ6" s="56" t="s">
        <v>27</v>
      </c>
      <c r="AK6" s="56" t="s">
        <v>26</v>
      </c>
      <c r="AL6" s="56" t="s">
        <v>27</v>
      </c>
      <c r="AM6" s="57" t="s">
        <v>26</v>
      </c>
    </row>
    <row r="7" spans="1:39" ht="56.25" customHeight="1">
      <c r="B7" s="170"/>
      <c r="C7" s="182"/>
      <c r="D7" s="185"/>
      <c r="E7" s="186"/>
      <c r="F7" s="170"/>
      <c r="G7" s="170"/>
      <c r="H7" s="180"/>
      <c r="I7" s="180"/>
      <c r="J7" s="180"/>
      <c r="K7" s="180"/>
      <c r="L7" s="178"/>
      <c r="M7" s="178"/>
      <c r="N7" s="178"/>
      <c r="O7" s="179"/>
      <c r="P7" s="178"/>
      <c r="Q7" s="169"/>
      <c r="R7" s="178"/>
      <c r="S7" s="170"/>
      <c r="T7" s="169"/>
      <c r="U7" s="169"/>
      <c r="V7" s="196"/>
      <c r="W7" s="8"/>
      <c r="X7" s="54"/>
      <c r="Y7" s="58" t="str">
        <f>+D3</f>
        <v>Lý thuyết trường điện từ và siêu cao tần</v>
      </c>
      <c r="Z7" s="59">
        <f>+P3</f>
        <v>0</v>
      </c>
      <c r="AA7" s="60">
        <f>+$AJ$7+$AL$7+$AH$7</f>
        <v>1</v>
      </c>
      <c r="AB7" s="55">
        <f>COUNTIF($T$8:$T$47,"Khiển trách")</f>
        <v>0</v>
      </c>
      <c r="AC7" s="55">
        <f>COUNTIF($T$8:$T$47,"Cảnh cáo")</f>
        <v>0</v>
      </c>
      <c r="AD7" s="55">
        <f>COUNTIF($T$8:$T$47,"Đình chỉ thi")</f>
        <v>0</v>
      </c>
      <c r="AE7" s="61">
        <f>+($AB$7+$AC$7+$AD$7)/$AA$7*100%</f>
        <v>0</v>
      </c>
      <c r="AF7" s="55">
        <f>SUM(COUNTIF($T$8:$T$45,"Vắng"),COUNTIF($T$8:$T$45,"Vắng có phép"))</f>
        <v>0</v>
      </c>
      <c r="AG7" s="62">
        <f>+$AF$7/$AA$7</f>
        <v>0</v>
      </c>
      <c r="AH7" s="63">
        <f>COUNTIF($X$8:$X$45,"Thi lại")</f>
        <v>0</v>
      </c>
      <c r="AI7" s="62">
        <f>+$AH$7/$AA$7</f>
        <v>0</v>
      </c>
      <c r="AJ7" s="63">
        <f>COUNTIF($X$8:$X$46,"Học lại")</f>
        <v>0</v>
      </c>
      <c r="AK7" s="62">
        <f>+$AJ$7/$AA$7</f>
        <v>0</v>
      </c>
      <c r="AL7" s="55">
        <f>COUNTIF($X$9:$X$46,"Đạt")</f>
        <v>1</v>
      </c>
      <c r="AM7" s="61">
        <f>+$AL$7/$AA$7</f>
        <v>1</v>
      </c>
    </row>
    <row r="8" spans="1:39" ht="43.5" customHeight="1">
      <c r="B8" s="174" t="s">
        <v>28</v>
      </c>
      <c r="C8" s="175"/>
      <c r="D8" s="175"/>
      <c r="E8" s="175"/>
      <c r="F8" s="175"/>
      <c r="G8" s="176"/>
      <c r="H8" s="9">
        <v>10</v>
      </c>
      <c r="I8" s="9">
        <v>10</v>
      </c>
      <c r="J8" s="69">
        <v>10</v>
      </c>
      <c r="K8" s="9"/>
      <c r="L8" s="10"/>
      <c r="M8" s="11"/>
      <c r="N8" s="11"/>
      <c r="O8" s="151"/>
      <c r="P8" s="51">
        <f>100-(H8+I8+J8+K8)</f>
        <v>70</v>
      </c>
      <c r="Q8" s="170"/>
      <c r="R8" s="12"/>
      <c r="S8" s="12"/>
      <c r="T8" s="170"/>
      <c r="U8" s="170"/>
      <c r="V8" s="196"/>
      <c r="X8" s="5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70.5" customHeight="1">
      <c r="B9" s="13">
        <v>1</v>
      </c>
      <c r="C9" s="14" t="s">
        <v>75</v>
      </c>
      <c r="D9" s="15" t="s">
        <v>76</v>
      </c>
      <c r="E9" s="16" t="s">
        <v>77</v>
      </c>
      <c r="F9" s="17" t="s">
        <v>78</v>
      </c>
      <c r="G9" s="14" t="s">
        <v>79</v>
      </c>
      <c r="H9" s="25">
        <v>8</v>
      </c>
      <c r="I9" s="18">
        <v>8.5</v>
      </c>
      <c r="J9" s="18">
        <v>7</v>
      </c>
      <c r="K9" s="18" t="s">
        <v>29</v>
      </c>
      <c r="L9" s="83"/>
      <c r="M9" s="83"/>
      <c r="N9" s="83"/>
      <c r="O9" s="153"/>
      <c r="P9" s="84">
        <v>3.5</v>
      </c>
      <c r="Q9" s="27">
        <f>IF(P9="H","I",IF(OR(P9="DC",P9="C",P9="V"),0,ROUND(SUMPRODUCT(H9:P9,$H$8:$P$8)/100,1)))</f>
        <v>4.8</v>
      </c>
      <c r="R9" s="89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D</v>
      </c>
      <c r="S9" s="89" t="s">
        <v>74</v>
      </c>
      <c r="T9" s="77" t="str">
        <f>IF(OR($H9=0,$I9=0,$J9=0,$K9=0),"Không đủ ĐKDT",IF(AND(P9=0,Q9&gt;=4),"Không đạt",IF(P9="V", "Vắng", IF(P9="DC", "Đình chỉ thi",IF(P9="H", "Vắng có phép","")))))</f>
        <v/>
      </c>
      <c r="U9" s="90" t="s">
        <v>65</v>
      </c>
      <c r="V9" s="72"/>
      <c r="W9" s="19"/>
      <c r="X9" s="70" t="str">
        <f t="shared" ref="X9" si="1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16.5">
      <c r="A10" s="2"/>
      <c r="B10" s="190" t="s">
        <v>30</v>
      </c>
      <c r="C10" s="190"/>
      <c r="D10" s="31"/>
      <c r="E10" s="32"/>
      <c r="F10" s="32"/>
      <c r="G10" s="32"/>
      <c r="H10" s="33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76" t="str">
        <f t="array" ref="U10">IFERROR(VLOOKUP($C10&amp;$T$3,CHOOSE({1,2},#REF!&amp;#REF!,#REF!),2,0),"")</f>
        <v/>
      </c>
      <c r="V10" s="3"/>
    </row>
    <row r="11" spans="1:39" ht="16.5" customHeight="1">
      <c r="A11" s="2"/>
      <c r="B11" s="36" t="s">
        <v>31</v>
      </c>
      <c r="C11" s="36"/>
      <c r="D11" s="37">
        <f>+$AA$7</f>
        <v>1</v>
      </c>
      <c r="E11" s="38" t="s">
        <v>32</v>
      </c>
      <c r="F11" s="177" t="s">
        <v>33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39">
        <f>$AA$7 -COUNTIF($T$8:$T$177,"Vắng") -COUNTIF($T$8:$T$177,"Vắng có phép") - COUNTIF($T$8:$T$177,"Đình chỉ thi") - COUNTIF($T$8:$T$177,"Không đủ ĐKDT")</f>
        <v>1</v>
      </c>
      <c r="Q11" s="39"/>
      <c r="R11" s="39"/>
      <c r="S11" s="40"/>
      <c r="T11" s="41" t="s">
        <v>32</v>
      </c>
      <c r="U11" s="76" t="str">
        <f t="array" ref="U11">IFERROR(VLOOKUP($C11&amp;$T$3,CHOOSE({1,2},#REF!&amp;#REF!,#REF!),2,0),"")</f>
        <v/>
      </c>
      <c r="V11" s="3"/>
    </row>
    <row r="12" spans="1:39" ht="16.5" customHeight="1">
      <c r="A12" s="2"/>
      <c r="B12" s="36" t="s">
        <v>34</v>
      </c>
      <c r="C12" s="36"/>
      <c r="D12" s="37">
        <f>+$AL$7</f>
        <v>1</v>
      </c>
      <c r="E12" s="38" t="s">
        <v>32</v>
      </c>
      <c r="F12" s="177" t="s">
        <v>35</v>
      </c>
      <c r="G12" s="177"/>
      <c r="H12" s="177"/>
      <c r="I12" s="177"/>
      <c r="J12" s="177"/>
      <c r="K12" s="177"/>
      <c r="L12" s="177"/>
      <c r="M12" s="177"/>
      <c r="N12" s="177"/>
      <c r="O12" s="177"/>
      <c r="P12" s="42">
        <f>COUNTIF($T$8:$T$53,"Vắng")</f>
        <v>0</v>
      </c>
      <c r="Q12" s="42"/>
      <c r="R12" s="42"/>
      <c r="S12" s="43"/>
      <c r="T12" s="41" t="s">
        <v>32</v>
      </c>
      <c r="U12" s="76" t="str">
        <f t="array" ref="U12">IFERROR(VLOOKUP($C12&amp;$T$3,CHOOSE({1,2},#REF!&amp;#REF!,#REF!),2,0),"")</f>
        <v/>
      </c>
      <c r="V12" s="3"/>
    </row>
    <row r="13" spans="1:39" ht="16.5" customHeight="1">
      <c r="A13" s="2"/>
      <c r="B13" s="36" t="s">
        <v>47</v>
      </c>
      <c r="C13" s="36"/>
      <c r="D13" s="52">
        <f>COUNTIF(X9:X9,"Học lại")</f>
        <v>0</v>
      </c>
      <c r="E13" s="38" t="s">
        <v>32</v>
      </c>
      <c r="F13" s="177" t="s">
        <v>48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COUNTIF($T$8:$T$53,"Vắng có phép")</f>
        <v>0</v>
      </c>
      <c r="Q13" s="39"/>
      <c r="R13" s="39"/>
      <c r="S13" s="40"/>
      <c r="T13" s="41" t="s">
        <v>32</v>
      </c>
      <c r="U13" s="76" t="str">
        <f t="array" ref="U13">IFERROR(VLOOKUP($C13&amp;$T$3,CHOOSE({1,2},#REF!&amp;#REF!,#REF!),2,0),"")</f>
        <v/>
      </c>
      <c r="V13" s="3"/>
    </row>
    <row r="14" spans="1:39" ht="3" customHeight="1">
      <c r="A14" s="2"/>
      <c r="B14" s="30"/>
      <c r="C14" s="31"/>
      <c r="D14" s="31"/>
      <c r="E14" s="32"/>
      <c r="F14" s="32"/>
      <c r="G14" s="32"/>
      <c r="H14" s="33"/>
      <c r="I14" s="34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"/>
    </row>
    <row r="15" spans="1:39">
      <c r="B15" s="65" t="s">
        <v>49</v>
      </c>
      <c r="C15" s="65"/>
      <c r="D15" s="66">
        <f>COUNTIF(X9:X9,"Thi lại")</f>
        <v>0</v>
      </c>
      <c r="E15" s="67" t="s">
        <v>32</v>
      </c>
      <c r="F15" s="3"/>
      <c r="G15" s="3"/>
      <c r="H15" s="3"/>
      <c r="I15" s="3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3"/>
    </row>
    <row r="16" spans="1:39" ht="24.75" customHeight="1">
      <c r="B16" s="65"/>
      <c r="C16" s="65"/>
      <c r="D16" s="66"/>
      <c r="E16" s="67"/>
      <c r="F16" s="3"/>
      <c r="G16" s="3"/>
      <c r="H16" s="3"/>
      <c r="I16" s="191" t="s">
        <v>130</v>
      </c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78"/>
      <c r="V16" s="3"/>
    </row>
    <row r="17" spans="1:39" ht="36" customHeight="1">
      <c r="A17" s="44"/>
      <c r="B17" s="188" t="s">
        <v>36</v>
      </c>
      <c r="C17" s="188"/>
      <c r="D17" s="188"/>
      <c r="E17" s="188"/>
      <c r="F17" s="188"/>
      <c r="G17" s="188"/>
      <c r="H17" s="188"/>
      <c r="I17" s="45"/>
      <c r="J17" s="195" t="s">
        <v>51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73"/>
      <c r="V17" s="3"/>
    </row>
    <row r="18" spans="1:39" ht="4.5" customHeight="1">
      <c r="A18" s="2"/>
      <c r="B18" s="30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39" s="2" customFormat="1">
      <c r="B19" s="188" t="s">
        <v>37</v>
      </c>
      <c r="C19" s="188"/>
      <c r="D19" s="189" t="s">
        <v>38</v>
      </c>
      <c r="E19" s="189"/>
      <c r="F19" s="189"/>
      <c r="G19" s="189"/>
      <c r="H19" s="189"/>
      <c r="I19" s="49"/>
      <c r="J19" s="49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" customForma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" customForma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 ht="9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 ht="3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60" customHeight="1">
      <c r="A25" s="1"/>
      <c r="B25" s="193" t="s">
        <v>61</v>
      </c>
      <c r="C25" s="193"/>
      <c r="D25" s="193" t="s">
        <v>62</v>
      </c>
      <c r="E25" s="193"/>
      <c r="F25" s="193"/>
      <c r="G25" s="193"/>
      <c r="H25" s="193"/>
      <c r="I25" s="193"/>
      <c r="J25" s="193" t="s">
        <v>52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79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6" customHeight="1">
      <c r="A26" s="1"/>
      <c r="B26" s="44"/>
      <c r="C26" s="44"/>
      <c r="D26" s="44"/>
      <c r="E26" s="44"/>
      <c r="F26" s="44"/>
      <c r="G26" s="44"/>
      <c r="H26" s="44"/>
      <c r="I26" s="4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7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t="15.75" customHeight="1">
      <c r="A27" s="1"/>
      <c r="B27" s="30"/>
      <c r="C27" s="46"/>
      <c r="D27" s="46"/>
      <c r="E27" s="47"/>
      <c r="F27" s="47"/>
      <c r="G27" s="47"/>
      <c r="H27" s="48"/>
      <c r="I27" s="49"/>
      <c r="J27" s="4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t="36.75" hidden="1" customHeight="1">
      <c r="A28" s="1"/>
      <c r="B28" s="188" t="s">
        <v>39</v>
      </c>
      <c r="C28" s="188"/>
      <c r="D28" s="188"/>
      <c r="E28" s="188"/>
      <c r="F28" s="188"/>
      <c r="G28" s="188"/>
      <c r="H28" s="188"/>
      <c r="I28" s="45"/>
      <c r="J28" s="195" t="s">
        <v>51</v>
      </c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idden="1">
      <c r="A29" s="1"/>
      <c r="B29" s="30"/>
      <c r="C29" s="46"/>
      <c r="D29" s="46"/>
      <c r="E29" s="47"/>
      <c r="F29" s="47"/>
      <c r="G29" s="47"/>
      <c r="H29" s="48"/>
      <c r="I29" s="49"/>
      <c r="J29" s="4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hidden="1">
      <c r="B30" s="188" t="s">
        <v>37</v>
      </c>
      <c r="C30" s="188"/>
      <c r="D30" s="189" t="s">
        <v>38</v>
      </c>
      <c r="E30" s="189"/>
      <c r="F30" s="189"/>
      <c r="G30" s="189"/>
      <c r="H30" s="189"/>
      <c r="I30" s="49"/>
      <c r="J30" s="49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39" hidden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4"/>
    </row>
    <row r="32" spans="1:39" hidden="1"/>
    <row r="33" spans="2:21" hidden="1">
      <c r="B33" s="192"/>
      <c r="C33" s="192"/>
      <c r="D33" s="192"/>
      <c r="E33" s="192"/>
      <c r="F33" s="192"/>
      <c r="G33" s="192"/>
      <c r="H33" s="192"/>
      <c r="I33" s="192"/>
      <c r="J33" s="192" t="s">
        <v>52</v>
      </c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</row>
    <row r="34" spans="2:21" hidden="1"/>
    <row r="35" spans="2:21" hidden="1"/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B2:G2"/>
    <mergeCell ref="H2:U2"/>
    <mergeCell ref="B3:C3"/>
    <mergeCell ref="N3:S3"/>
    <mergeCell ref="D3:K3"/>
    <mergeCell ref="H1:U1"/>
    <mergeCell ref="AJ3:AK5"/>
    <mergeCell ref="AL3:AM5"/>
    <mergeCell ref="B4:C4"/>
    <mergeCell ref="H4:L4"/>
    <mergeCell ref="N4:U4"/>
    <mergeCell ref="Y3:Y6"/>
    <mergeCell ref="Z3:Z6"/>
    <mergeCell ref="AA3:AA6"/>
    <mergeCell ref="AB3:AE5"/>
    <mergeCell ref="AF3:AG5"/>
    <mergeCell ref="AH3:AI5"/>
    <mergeCell ref="T6:T8"/>
    <mergeCell ref="U6:U8"/>
    <mergeCell ref="V6:V8"/>
    <mergeCell ref="R6:R7"/>
    <mergeCell ref="S6:S7"/>
    <mergeCell ref="F6:F7"/>
    <mergeCell ref="G6:G7"/>
    <mergeCell ref="B8:G8"/>
    <mergeCell ref="B10:C10"/>
    <mergeCell ref="B6:B7"/>
    <mergeCell ref="O6:O7"/>
    <mergeCell ref="P6:P7"/>
    <mergeCell ref="Q6:Q8"/>
    <mergeCell ref="H6:H7"/>
    <mergeCell ref="I6:I7"/>
    <mergeCell ref="J6:J7"/>
    <mergeCell ref="K6:K7"/>
    <mergeCell ref="L6:L7"/>
    <mergeCell ref="M6:M7"/>
    <mergeCell ref="C6:C7"/>
    <mergeCell ref="D6:E7"/>
    <mergeCell ref="J26:T26"/>
    <mergeCell ref="F12:O12"/>
    <mergeCell ref="F13:O13"/>
    <mergeCell ref="J15:U15"/>
    <mergeCell ref="I16:T16"/>
    <mergeCell ref="B17:H17"/>
    <mergeCell ref="J17:T17"/>
    <mergeCell ref="B19:C19"/>
    <mergeCell ref="D19:H19"/>
    <mergeCell ref="B25:C25"/>
    <mergeCell ref="D25:I25"/>
    <mergeCell ref="J25:T25"/>
    <mergeCell ref="F11:O11"/>
    <mergeCell ref="N6:N7"/>
    <mergeCell ref="B28:H28"/>
    <mergeCell ref="J28:U28"/>
    <mergeCell ref="B30:C30"/>
    <mergeCell ref="D30:H30"/>
    <mergeCell ref="B33:C33"/>
    <mergeCell ref="D33:I33"/>
    <mergeCell ref="J33:U33"/>
  </mergeCells>
  <conditionalFormatting sqref="P9 H9:N9">
    <cfRule type="cellIs" dxfId="46" priority="15" operator="greaterThan">
      <formula>10</formula>
    </cfRule>
  </conditionalFormatting>
  <conditionalFormatting sqref="P9">
    <cfRule type="cellIs" dxfId="45" priority="9" operator="greaterThan">
      <formula>10</formula>
    </cfRule>
    <cfRule type="cellIs" dxfId="44" priority="10" operator="greaterThan">
      <formula>10</formula>
    </cfRule>
    <cfRule type="cellIs" dxfId="43" priority="11" operator="greaterThan">
      <formula>10</formula>
    </cfRule>
    <cfRule type="cellIs" dxfId="42" priority="12" operator="greaterThan">
      <formula>10</formula>
    </cfRule>
    <cfRule type="cellIs" dxfId="41" priority="13" operator="greaterThan">
      <formula>10</formula>
    </cfRule>
    <cfRule type="cellIs" dxfId="40" priority="14" operator="greaterThan">
      <formula>10</formula>
    </cfRule>
  </conditionalFormatting>
  <conditionalFormatting sqref="H9:K9">
    <cfRule type="cellIs" dxfId="39" priority="8" operator="greaterThan">
      <formula>10</formula>
    </cfRule>
  </conditionalFormatting>
  <conditionalFormatting sqref="O29:O30 O2 O18:O24 O4:O15 O27 O32 O34:O1048576">
    <cfRule type="duplicateValues" dxfId="38" priority="7"/>
  </conditionalFormatting>
  <conditionalFormatting sqref="O27 O29:O30">
    <cfRule type="duplicateValues" dxfId="37" priority="6"/>
  </conditionalFormatting>
  <conditionalFormatting sqref="C1:C1048576">
    <cfRule type="duplicateValues" dxfId="36" priority="5"/>
  </conditionalFormatting>
  <conditionalFormatting sqref="O29:O32">
    <cfRule type="duplicateValues" dxfId="35" priority="4"/>
  </conditionalFormatting>
  <conditionalFormatting sqref="O29:O32">
    <cfRule type="duplicateValues" dxfId="34" priority="3"/>
  </conditionalFormatting>
  <conditionalFormatting sqref="C28:C33">
    <cfRule type="duplicateValues" dxfId="33" priority="2"/>
  </conditionalFormatting>
  <conditionalFormatting sqref="O1">
    <cfRule type="duplicateValues" dxfId="32" priority="1"/>
  </conditionalFormatting>
  <dataValidations count="2">
    <dataValidation type="decimal" allowBlank="1" showInputMessage="1" showErrorMessage="1" sqref="H9:K9">
      <formula1>0</formula1>
      <formula2>10</formula2>
    </dataValidation>
    <dataValidation allowBlank="1" showInputMessage="1" showErrorMessage="1" errorTitle="Không xóa dữ liệu" error="Không xóa dữ liệu" prompt="Không xóa dữ liệu" sqref="D13 X9 Y2:AM7"/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M58"/>
  <sheetViews>
    <sheetView workbookViewId="0">
      <pane ySplit="2" topLeftCell="A3" activePane="bottomLeft" state="frozen"/>
      <selection activeCell="A6" sqref="A6:XFD6"/>
      <selection pane="bottomLeft" activeCell="R5" sqref="R1:S1048576"/>
    </sheetView>
  </sheetViews>
  <sheetFormatPr defaultColWidth="9" defaultRowHeight="15.75"/>
  <cols>
    <col min="1" max="1" width="0.125" style="1" customWidth="1"/>
    <col min="2" max="2" width="6.25" style="1" customWidth="1"/>
    <col min="3" max="3" width="15.25" style="1" customWidth="1"/>
    <col min="4" max="4" width="12.125" style="1" customWidth="1"/>
    <col min="5" max="5" width="7.375" style="1" customWidth="1"/>
    <col min="6" max="6" width="9.375" style="1" hidden="1" customWidth="1"/>
    <col min="7" max="7" width="13.25" style="1" customWidth="1"/>
    <col min="8" max="8" width="8" style="1" customWidth="1"/>
    <col min="9" max="9" width="8.25" style="1" customWidth="1"/>
    <col min="10" max="11" width="5" style="1" hidden="1" customWidth="1"/>
    <col min="12" max="12" width="6" style="1" hidden="1" customWidth="1"/>
    <col min="13" max="13" width="6.625" style="1" hidden="1" customWidth="1"/>
    <col min="14" max="14" width="8.375" style="1" hidden="1" customWidth="1"/>
    <col min="15" max="15" width="15" style="1" hidden="1" customWidth="1"/>
    <col min="16" max="16" width="8.25" style="1" customWidth="1"/>
    <col min="17" max="17" width="8.75" style="1" customWidth="1"/>
    <col min="18" max="18" width="6.5" style="1" hidden="1" customWidth="1"/>
    <col min="19" max="19" width="11.875" style="1" hidden="1" customWidth="1"/>
    <col min="20" max="20" width="16.875" style="1" customWidth="1"/>
    <col min="21" max="21" width="7.375" style="1" customWidth="1"/>
    <col min="22" max="22" width="14.7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63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23.25" customHeight="1">
      <c r="B3" s="163" t="s">
        <v>2</v>
      </c>
      <c r="C3" s="163"/>
      <c r="D3" s="86" t="s">
        <v>66</v>
      </c>
      <c r="E3" s="80"/>
      <c r="F3" s="80"/>
      <c r="G3" s="80"/>
      <c r="H3" s="80"/>
      <c r="I3" s="80"/>
      <c r="J3" s="80"/>
      <c r="K3" s="80"/>
      <c r="L3" s="80"/>
      <c r="M3" s="80"/>
      <c r="N3" s="163" t="s">
        <v>53</v>
      </c>
      <c r="O3" s="163"/>
      <c r="P3" s="163"/>
      <c r="Q3" s="163"/>
      <c r="R3" s="163"/>
      <c r="S3" s="163"/>
      <c r="T3" s="86" t="s">
        <v>67</v>
      </c>
      <c r="U3" s="71"/>
      <c r="X3" s="54"/>
      <c r="Y3" s="165" t="s">
        <v>46</v>
      </c>
      <c r="Z3" s="165" t="s">
        <v>8</v>
      </c>
      <c r="AA3" s="165" t="s">
        <v>45</v>
      </c>
      <c r="AB3" s="165" t="s">
        <v>44</v>
      </c>
      <c r="AC3" s="165"/>
      <c r="AD3" s="165"/>
      <c r="AE3" s="165"/>
      <c r="AF3" s="165" t="s">
        <v>43</v>
      </c>
      <c r="AG3" s="165"/>
      <c r="AH3" s="165" t="s">
        <v>41</v>
      </c>
      <c r="AI3" s="165"/>
      <c r="AJ3" s="165" t="s">
        <v>42</v>
      </c>
      <c r="AK3" s="165"/>
      <c r="AL3" s="165" t="s">
        <v>40</v>
      </c>
      <c r="AM3" s="165"/>
    </row>
    <row r="4" spans="1:39" ht="17.25" customHeight="1">
      <c r="B4" s="198" t="s">
        <v>3</v>
      </c>
      <c r="C4" s="198"/>
      <c r="D4" s="75"/>
      <c r="E4" s="87" t="s">
        <v>50</v>
      </c>
      <c r="F4" s="87"/>
      <c r="G4" s="88"/>
      <c r="H4" s="209">
        <v>43717</v>
      </c>
      <c r="I4" s="210"/>
      <c r="J4" s="210"/>
      <c r="K4" s="210"/>
      <c r="L4" s="210"/>
      <c r="M4" s="71"/>
      <c r="N4" s="164" t="s">
        <v>68</v>
      </c>
      <c r="O4" s="164"/>
      <c r="P4" s="164"/>
      <c r="Q4" s="164"/>
      <c r="R4" s="164"/>
      <c r="S4" s="164"/>
      <c r="T4" s="164"/>
      <c r="U4" s="164"/>
      <c r="X4" s="54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0"/>
      <c r="Q5" s="3"/>
      <c r="R5" s="3"/>
      <c r="S5" s="3"/>
      <c r="T5" s="3"/>
      <c r="U5" s="3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44.25" customHeight="1">
      <c r="B6" s="168" t="s">
        <v>4</v>
      </c>
      <c r="C6" s="181" t="s">
        <v>5</v>
      </c>
      <c r="D6" s="183" t="s">
        <v>6</v>
      </c>
      <c r="E6" s="184"/>
      <c r="F6" s="168" t="s">
        <v>7</v>
      </c>
      <c r="G6" s="168" t="s">
        <v>8</v>
      </c>
      <c r="H6" s="180" t="s">
        <v>9</v>
      </c>
      <c r="I6" s="180" t="s">
        <v>10</v>
      </c>
      <c r="J6" s="180" t="s">
        <v>11</v>
      </c>
      <c r="K6" s="180" t="s">
        <v>12</v>
      </c>
      <c r="L6" s="178" t="s">
        <v>13</v>
      </c>
      <c r="M6" s="178" t="s">
        <v>14</v>
      </c>
      <c r="N6" s="178" t="s">
        <v>15</v>
      </c>
      <c r="O6" s="212"/>
      <c r="P6" s="178" t="s">
        <v>17</v>
      </c>
      <c r="Q6" s="168" t="s">
        <v>18</v>
      </c>
      <c r="R6" s="178" t="s">
        <v>19</v>
      </c>
      <c r="S6" s="168" t="s">
        <v>20</v>
      </c>
      <c r="T6" s="168" t="s">
        <v>21</v>
      </c>
      <c r="U6" s="168" t="s">
        <v>22</v>
      </c>
      <c r="V6" s="196"/>
      <c r="X6" s="54"/>
      <c r="Y6" s="165"/>
      <c r="Z6" s="165"/>
      <c r="AA6" s="165"/>
      <c r="AB6" s="56" t="s">
        <v>23</v>
      </c>
      <c r="AC6" s="56" t="s">
        <v>24</v>
      </c>
      <c r="AD6" s="56" t="s">
        <v>25</v>
      </c>
      <c r="AE6" s="56" t="s">
        <v>26</v>
      </c>
      <c r="AF6" s="56" t="s">
        <v>27</v>
      </c>
      <c r="AG6" s="56" t="s">
        <v>26</v>
      </c>
      <c r="AH6" s="56" t="s">
        <v>27</v>
      </c>
      <c r="AI6" s="56" t="s">
        <v>26</v>
      </c>
      <c r="AJ6" s="56" t="s">
        <v>27</v>
      </c>
      <c r="AK6" s="56" t="s">
        <v>26</v>
      </c>
      <c r="AL6" s="56" t="s">
        <v>27</v>
      </c>
      <c r="AM6" s="57" t="s">
        <v>26</v>
      </c>
    </row>
    <row r="7" spans="1:39" ht="56.25" customHeight="1">
      <c r="B7" s="170"/>
      <c r="C7" s="182"/>
      <c r="D7" s="185"/>
      <c r="E7" s="186"/>
      <c r="F7" s="170"/>
      <c r="G7" s="170"/>
      <c r="H7" s="180"/>
      <c r="I7" s="180"/>
      <c r="J7" s="180"/>
      <c r="K7" s="180"/>
      <c r="L7" s="178"/>
      <c r="M7" s="178"/>
      <c r="N7" s="178"/>
      <c r="O7" s="212"/>
      <c r="P7" s="178"/>
      <c r="Q7" s="169"/>
      <c r="R7" s="178"/>
      <c r="S7" s="170"/>
      <c r="T7" s="169"/>
      <c r="U7" s="169"/>
      <c r="V7" s="196"/>
      <c r="W7" s="8"/>
      <c r="X7" s="54"/>
      <c r="Y7" s="58" t="str">
        <f>+D3</f>
        <v>Tổ chức và biên tập văn bản báo chí</v>
      </c>
      <c r="Z7" s="59">
        <f>+P3</f>
        <v>0</v>
      </c>
      <c r="AA7" s="60">
        <f>+$AJ$7+$AL$7+$AH$7</f>
        <v>1</v>
      </c>
      <c r="AB7" s="55">
        <f>COUNTIF($T$8:$T$47,"Khiển trách")</f>
        <v>0</v>
      </c>
      <c r="AC7" s="55">
        <f>COUNTIF($T$8:$T$47,"Cảnh cáo")</f>
        <v>0</v>
      </c>
      <c r="AD7" s="55">
        <f>COUNTIF($T$8:$T$47,"Đình chỉ thi")</f>
        <v>0</v>
      </c>
      <c r="AE7" s="61">
        <f>+($AB$7+$AC$7+$AD$7)/$AA$7*100%</f>
        <v>0</v>
      </c>
      <c r="AF7" s="55">
        <f>SUM(COUNTIF($T$8:$T$45,"Vắng"),COUNTIF($T$8:$T$45,"Vắng có phép"))</f>
        <v>0</v>
      </c>
      <c r="AG7" s="62">
        <f>+$AF$7/$AA$7</f>
        <v>0</v>
      </c>
      <c r="AH7" s="63">
        <f>COUNTIF($X$8:$X$45,"Thi lại")</f>
        <v>0</v>
      </c>
      <c r="AI7" s="62">
        <f>+$AH$7/$AA$7</f>
        <v>0</v>
      </c>
      <c r="AJ7" s="63">
        <f>COUNTIF($X$8:$X$46,"Học lại")</f>
        <v>0</v>
      </c>
      <c r="AK7" s="62">
        <f>+$AJ$7/$AA$7</f>
        <v>0</v>
      </c>
      <c r="AL7" s="55">
        <f>COUNTIF($X$9:$X$46,"Đạt")</f>
        <v>1</v>
      </c>
      <c r="AM7" s="61">
        <f>+$AL$7/$AA$7</f>
        <v>1</v>
      </c>
    </row>
    <row r="8" spans="1:39" ht="43.5" customHeight="1">
      <c r="B8" s="174" t="s">
        <v>28</v>
      </c>
      <c r="C8" s="175"/>
      <c r="D8" s="175"/>
      <c r="E8" s="175"/>
      <c r="F8" s="175"/>
      <c r="G8" s="176"/>
      <c r="H8" s="9">
        <v>10</v>
      </c>
      <c r="I8" s="9">
        <v>30</v>
      </c>
      <c r="J8" s="69"/>
      <c r="K8" s="9"/>
      <c r="L8" s="10"/>
      <c r="M8" s="11"/>
      <c r="N8" s="11"/>
      <c r="O8" s="154"/>
      <c r="P8" s="51">
        <f>100-(H8+I8+J8+K8)</f>
        <v>60</v>
      </c>
      <c r="Q8" s="170"/>
      <c r="R8" s="12"/>
      <c r="S8" s="12"/>
      <c r="T8" s="170"/>
      <c r="U8" s="170"/>
      <c r="V8" s="196"/>
      <c r="X8" s="5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70.5" customHeight="1">
      <c r="B9" s="13">
        <v>1</v>
      </c>
      <c r="C9" s="14" t="s">
        <v>69</v>
      </c>
      <c r="D9" s="15" t="s">
        <v>70</v>
      </c>
      <c r="E9" s="16" t="s">
        <v>71</v>
      </c>
      <c r="F9" s="17" t="s">
        <v>72</v>
      </c>
      <c r="G9" s="14" t="s">
        <v>73</v>
      </c>
      <c r="H9" s="25">
        <v>8</v>
      </c>
      <c r="I9" s="18">
        <v>8</v>
      </c>
      <c r="J9" s="18" t="s">
        <v>29</v>
      </c>
      <c r="K9" s="18" t="s">
        <v>29</v>
      </c>
      <c r="L9" s="83"/>
      <c r="M9" s="83"/>
      <c r="N9" s="83"/>
      <c r="O9" s="155"/>
      <c r="P9" s="84">
        <v>7.5</v>
      </c>
      <c r="Q9" s="27">
        <f>IF(P9="H","I",IF(OR(P9="DC",P9="C",P9="V"),0,ROUND(SUMPRODUCT(H9:P9,$H$8:$P$8)/100,1)))</f>
        <v>7.7</v>
      </c>
      <c r="R9" s="89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</v>
      </c>
      <c r="S9" s="89" t="s">
        <v>74</v>
      </c>
      <c r="T9" s="77" t="str">
        <f>IF(OR($H9=0,$I9=0,$J9=0,$K9=0),"Không đủ ĐKDT",IF(AND(P9=0,Q9&gt;=4),"Không đạt",IF(P9="V", "Vắng", IF(P9="DC", "Đình chỉ thi",IF(P9="H", "Vắng có phép","")))))</f>
        <v/>
      </c>
      <c r="U9" s="90" t="s">
        <v>65</v>
      </c>
      <c r="V9" s="72"/>
      <c r="W9" s="19"/>
      <c r="X9" s="70" t="str">
        <f t="shared" ref="X9" si="1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16.5">
      <c r="A10" s="2"/>
      <c r="B10" s="190" t="s">
        <v>30</v>
      </c>
      <c r="C10" s="190"/>
      <c r="D10" s="31"/>
      <c r="E10" s="32"/>
      <c r="F10" s="32"/>
      <c r="G10" s="32"/>
      <c r="H10" s="33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76" t="str">
        <f t="array" ref="U10">IFERROR(VLOOKUP($C10&amp;$T$3,CHOOSE({1,2},#REF!&amp;#REF!,#REF!),2,0),"")</f>
        <v/>
      </c>
      <c r="V10" s="3"/>
    </row>
    <row r="11" spans="1:39" ht="16.5" customHeight="1">
      <c r="A11" s="2"/>
      <c r="B11" s="36" t="s">
        <v>31</v>
      </c>
      <c r="C11" s="36"/>
      <c r="D11" s="37">
        <f>+$AA$7</f>
        <v>1</v>
      </c>
      <c r="E11" s="38" t="s">
        <v>32</v>
      </c>
      <c r="F11" s="177" t="s">
        <v>33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39">
        <f>$AA$7 -COUNTIF($T$8:$T$177,"Vắng") -COUNTIF($T$8:$T$177,"Vắng có phép") - COUNTIF($T$8:$T$177,"Đình chỉ thi") - COUNTIF($T$8:$T$177,"Không đủ ĐKDT")</f>
        <v>1</v>
      </c>
      <c r="Q11" s="39"/>
      <c r="R11" s="39"/>
      <c r="S11" s="40"/>
      <c r="T11" s="41" t="s">
        <v>32</v>
      </c>
      <c r="U11" s="76" t="str">
        <f t="array" ref="U11">IFERROR(VLOOKUP($C11&amp;$T$3,CHOOSE({1,2},#REF!&amp;#REF!,#REF!),2,0),"")</f>
        <v/>
      </c>
      <c r="V11" s="3"/>
    </row>
    <row r="12" spans="1:39" ht="16.5" customHeight="1">
      <c r="A12" s="2"/>
      <c r="B12" s="36" t="s">
        <v>34</v>
      </c>
      <c r="C12" s="36"/>
      <c r="D12" s="37">
        <f>+$AL$7</f>
        <v>1</v>
      </c>
      <c r="E12" s="38" t="s">
        <v>32</v>
      </c>
      <c r="F12" s="177" t="s">
        <v>35</v>
      </c>
      <c r="G12" s="177"/>
      <c r="H12" s="177"/>
      <c r="I12" s="177"/>
      <c r="J12" s="177"/>
      <c r="K12" s="177"/>
      <c r="L12" s="177"/>
      <c r="M12" s="177"/>
      <c r="N12" s="177"/>
      <c r="O12" s="177"/>
      <c r="P12" s="42">
        <f>COUNTIF($T$8:$T$53,"Vắng")</f>
        <v>0</v>
      </c>
      <c r="Q12" s="42"/>
      <c r="R12" s="42"/>
      <c r="S12" s="43"/>
      <c r="T12" s="41" t="s">
        <v>32</v>
      </c>
      <c r="U12" s="76" t="str">
        <f t="array" ref="U12">IFERROR(VLOOKUP($C12&amp;$T$3,CHOOSE({1,2},#REF!&amp;#REF!,#REF!),2,0),"")</f>
        <v/>
      </c>
      <c r="V12" s="3"/>
    </row>
    <row r="13" spans="1:39" ht="16.5" customHeight="1">
      <c r="A13" s="2"/>
      <c r="B13" s="36" t="s">
        <v>47</v>
      </c>
      <c r="C13" s="36"/>
      <c r="D13" s="52">
        <f>COUNTIF(X9:X9,"Học lại")</f>
        <v>0</v>
      </c>
      <c r="E13" s="38" t="s">
        <v>32</v>
      </c>
      <c r="F13" s="177" t="s">
        <v>48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COUNTIF($T$8:$T$53,"Vắng có phép")</f>
        <v>0</v>
      </c>
      <c r="Q13" s="39"/>
      <c r="R13" s="39"/>
      <c r="S13" s="40"/>
      <c r="T13" s="41" t="s">
        <v>32</v>
      </c>
      <c r="U13" s="76" t="str">
        <f t="array" ref="U13">IFERROR(VLOOKUP($C13&amp;$T$3,CHOOSE({1,2},#REF!&amp;#REF!,#REF!),2,0),"")</f>
        <v/>
      </c>
      <c r="V13" s="3"/>
    </row>
    <row r="14" spans="1:39" ht="3" customHeight="1">
      <c r="A14" s="2"/>
      <c r="B14" s="30"/>
      <c r="C14" s="31"/>
      <c r="D14" s="31"/>
      <c r="E14" s="32"/>
      <c r="F14" s="32"/>
      <c r="G14" s="32"/>
      <c r="H14" s="33"/>
      <c r="I14" s="34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"/>
    </row>
    <row r="15" spans="1:39">
      <c r="B15" s="65" t="s">
        <v>49</v>
      </c>
      <c r="C15" s="65"/>
      <c r="D15" s="66">
        <f>COUNTIF(X9:X9,"Thi lại")</f>
        <v>0</v>
      </c>
      <c r="E15" s="67" t="s">
        <v>32</v>
      </c>
      <c r="F15" s="3"/>
      <c r="G15" s="3"/>
      <c r="H15" s="3"/>
      <c r="I15" s="3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3"/>
    </row>
    <row r="16" spans="1:39" ht="24.75" customHeight="1">
      <c r="B16" s="65"/>
      <c r="C16" s="65"/>
      <c r="D16" s="66"/>
      <c r="E16" s="67"/>
      <c r="F16" s="3"/>
      <c r="G16" s="3"/>
      <c r="H16" s="3"/>
      <c r="I16" s="191" t="s">
        <v>130</v>
      </c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78"/>
      <c r="V16" s="3"/>
    </row>
    <row r="17" spans="1:39" ht="36" customHeight="1">
      <c r="A17" s="44"/>
      <c r="B17" s="188" t="s">
        <v>36</v>
      </c>
      <c r="C17" s="188"/>
      <c r="D17" s="188"/>
      <c r="E17" s="188"/>
      <c r="F17" s="188"/>
      <c r="G17" s="188"/>
      <c r="H17" s="188"/>
      <c r="I17" s="45"/>
      <c r="J17" s="195" t="s">
        <v>51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73"/>
      <c r="V17" s="3"/>
    </row>
    <row r="18" spans="1:39" ht="4.5" customHeight="1">
      <c r="A18" s="2"/>
      <c r="B18" s="30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39" s="2" customFormat="1">
      <c r="B19" s="188" t="s">
        <v>37</v>
      </c>
      <c r="C19" s="188"/>
      <c r="D19" s="189" t="s">
        <v>38</v>
      </c>
      <c r="E19" s="189"/>
      <c r="F19" s="189"/>
      <c r="G19" s="189"/>
      <c r="H19" s="189"/>
      <c r="I19" s="49"/>
      <c r="J19" s="49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" customForma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" customForma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 ht="9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 ht="3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60" customHeight="1">
      <c r="A25" s="1"/>
      <c r="B25" s="193" t="s">
        <v>61</v>
      </c>
      <c r="C25" s="193"/>
      <c r="D25" s="193" t="s">
        <v>62</v>
      </c>
      <c r="E25" s="193"/>
      <c r="F25" s="193"/>
      <c r="G25" s="193"/>
      <c r="H25" s="193"/>
      <c r="I25" s="193"/>
      <c r="J25" s="193" t="s">
        <v>52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79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6" customHeight="1">
      <c r="A26" s="1"/>
      <c r="B26" s="44"/>
      <c r="C26" s="44"/>
      <c r="D26" s="44"/>
      <c r="E26" s="44"/>
      <c r="F26" s="44"/>
      <c r="G26" s="44"/>
      <c r="H26" s="44"/>
      <c r="I26" s="4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7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t="15.75" customHeight="1">
      <c r="A27" s="1"/>
      <c r="B27" s="30"/>
      <c r="C27" s="46"/>
      <c r="D27" s="46"/>
      <c r="E27" s="47"/>
      <c r="F27" s="47"/>
      <c r="G27" s="47"/>
      <c r="H27" s="48"/>
      <c r="I27" s="49"/>
      <c r="J27" s="4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t="36.75" hidden="1" customHeight="1">
      <c r="A28" s="1"/>
      <c r="B28" s="188" t="s">
        <v>39</v>
      </c>
      <c r="C28" s="188"/>
      <c r="D28" s="188"/>
      <c r="E28" s="188"/>
      <c r="F28" s="188"/>
      <c r="G28" s="188"/>
      <c r="H28" s="188"/>
      <c r="I28" s="45"/>
      <c r="J28" s="195" t="s">
        <v>51</v>
      </c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idden="1">
      <c r="A29" s="1"/>
      <c r="B29" s="30"/>
      <c r="C29" s="46"/>
      <c r="D29" s="46"/>
      <c r="E29" s="47"/>
      <c r="F29" s="47"/>
      <c r="G29" s="47"/>
      <c r="H29" s="48"/>
      <c r="I29" s="49"/>
      <c r="J29" s="4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hidden="1">
      <c r="B30" s="188" t="s">
        <v>37</v>
      </c>
      <c r="C30" s="188"/>
      <c r="D30" s="189" t="s">
        <v>38</v>
      </c>
      <c r="E30" s="189"/>
      <c r="F30" s="189"/>
      <c r="G30" s="189"/>
      <c r="H30" s="189"/>
      <c r="I30" s="49"/>
      <c r="J30" s="49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39" hidden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4"/>
    </row>
    <row r="32" spans="1:39" hidden="1"/>
    <row r="33" spans="2:21" hidden="1">
      <c r="B33" s="192"/>
      <c r="C33" s="192"/>
      <c r="D33" s="192"/>
      <c r="E33" s="192"/>
      <c r="F33" s="192"/>
      <c r="G33" s="192"/>
      <c r="H33" s="192"/>
      <c r="I33" s="192"/>
      <c r="J33" s="192" t="s">
        <v>52</v>
      </c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</row>
    <row r="34" spans="2:21" hidden="1"/>
    <row r="35" spans="2:21" hidden="1"/>
    <row r="36" spans="2:21" hidden="1"/>
    <row r="37" spans="2:21" hidden="1"/>
    <row r="38" spans="2:21" hidden="1"/>
    <row r="39" spans="2:21" hidden="1"/>
    <row r="40" spans="2:21" hidden="1"/>
    <row r="41" spans="2:21" hidden="1"/>
    <row r="42" spans="2:21" hidden="1"/>
    <row r="43" spans="2:21" hidden="1"/>
    <row r="44" spans="2:21" hidden="1"/>
    <row r="45" spans="2:21" hidden="1"/>
    <row r="46" spans="2:21" hidden="1"/>
    <row r="47" spans="2:21" hidden="1"/>
    <row r="48" spans="2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59">
    <mergeCell ref="B33:C33"/>
    <mergeCell ref="D33:I33"/>
    <mergeCell ref="J33:U33"/>
    <mergeCell ref="F11:O11"/>
    <mergeCell ref="N6:N7"/>
    <mergeCell ref="B28:H28"/>
    <mergeCell ref="J28:U28"/>
    <mergeCell ref="B30:C30"/>
    <mergeCell ref="D30:H30"/>
    <mergeCell ref="J26:T26"/>
    <mergeCell ref="F12:O12"/>
    <mergeCell ref="F13:O13"/>
    <mergeCell ref="J15:U15"/>
    <mergeCell ref="I16:T16"/>
    <mergeCell ref="B17:H17"/>
    <mergeCell ref="J17:T17"/>
    <mergeCell ref="B19:C19"/>
    <mergeCell ref="D19:H19"/>
    <mergeCell ref="B25:C25"/>
    <mergeCell ref="D25:I25"/>
    <mergeCell ref="J25:T25"/>
    <mergeCell ref="O6:O7"/>
    <mergeCell ref="P6:P7"/>
    <mergeCell ref="Q6:Q8"/>
    <mergeCell ref="H6:H7"/>
    <mergeCell ref="I6:I7"/>
    <mergeCell ref="J6:J7"/>
    <mergeCell ref="K6:K7"/>
    <mergeCell ref="L6:L7"/>
    <mergeCell ref="M6:M7"/>
    <mergeCell ref="F6:F7"/>
    <mergeCell ref="G6:G7"/>
    <mergeCell ref="B8:G8"/>
    <mergeCell ref="B10:C10"/>
    <mergeCell ref="B6:B7"/>
    <mergeCell ref="C6:C7"/>
    <mergeCell ref="D6:E7"/>
    <mergeCell ref="AJ3:AK5"/>
    <mergeCell ref="AL3:AM5"/>
    <mergeCell ref="B4:C4"/>
    <mergeCell ref="H4:L4"/>
    <mergeCell ref="N4:U4"/>
    <mergeCell ref="Y3:Y6"/>
    <mergeCell ref="Z3:Z6"/>
    <mergeCell ref="AA3:AA6"/>
    <mergeCell ref="AB3:AE5"/>
    <mergeCell ref="AF3:AG5"/>
    <mergeCell ref="AH3:AI5"/>
    <mergeCell ref="T6:T8"/>
    <mergeCell ref="U6:U8"/>
    <mergeCell ref="V6:V8"/>
    <mergeCell ref="R6:R7"/>
    <mergeCell ref="S6:S7"/>
    <mergeCell ref="B1:G1"/>
    <mergeCell ref="B2:G2"/>
    <mergeCell ref="H2:U2"/>
    <mergeCell ref="B3:C3"/>
    <mergeCell ref="N3:S3"/>
    <mergeCell ref="H1:U1"/>
  </mergeCells>
  <conditionalFormatting sqref="P9 H9:N9">
    <cfRule type="cellIs" dxfId="31" priority="15" operator="greaterThan">
      <formula>10</formula>
    </cfRule>
  </conditionalFormatting>
  <conditionalFormatting sqref="P9">
    <cfRule type="cellIs" dxfId="30" priority="9" operator="greaterThan">
      <formula>10</formula>
    </cfRule>
    <cfRule type="cellIs" dxfId="29" priority="10" operator="greaterThan">
      <formula>10</formula>
    </cfRule>
    <cfRule type="cellIs" dxfId="28" priority="11" operator="greaterThan">
      <formula>10</formula>
    </cfRule>
    <cfRule type="cellIs" dxfId="27" priority="12" operator="greaterThan">
      <formula>10</formula>
    </cfRule>
    <cfRule type="cellIs" dxfId="26" priority="13" operator="greaterThan">
      <formula>10</formula>
    </cfRule>
    <cfRule type="cellIs" dxfId="25" priority="14" operator="greaterThan">
      <formula>10</formula>
    </cfRule>
  </conditionalFormatting>
  <conditionalFormatting sqref="H9:K9">
    <cfRule type="cellIs" dxfId="24" priority="8" operator="greaterThan">
      <formula>10</formula>
    </cfRule>
  </conditionalFormatting>
  <conditionalFormatting sqref="O29:O30 O2 O18:O24 O4:O15 O27 O32 O34:O1048576">
    <cfRule type="duplicateValues" dxfId="23" priority="7"/>
  </conditionalFormatting>
  <conditionalFormatting sqref="O27 O29:O30">
    <cfRule type="duplicateValues" dxfId="22" priority="6"/>
  </conditionalFormatting>
  <conditionalFormatting sqref="C1:C1048576">
    <cfRule type="duplicateValues" dxfId="21" priority="5"/>
  </conditionalFormatting>
  <conditionalFormatting sqref="O29:O32">
    <cfRule type="duplicateValues" dxfId="20" priority="4"/>
  </conditionalFormatting>
  <conditionalFormatting sqref="O29:O32">
    <cfRule type="duplicateValues" dxfId="19" priority="3"/>
  </conditionalFormatting>
  <conditionalFormatting sqref="C28:C33">
    <cfRule type="duplicateValues" dxfId="18" priority="2"/>
  </conditionalFormatting>
  <conditionalFormatting sqref="O1">
    <cfRule type="duplicateValues" dxfId="17" priority="1"/>
  </conditionalFormatting>
  <dataValidations count="2">
    <dataValidation allowBlank="1" showInputMessage="1" showErrorMessage="1" errorTitle="Không xóa dữ liệu" error="Không xóa dữ liệu" prompt="Không xóa dữ liệu" sqref="D13 X9 Y2:AM7"/>
    <dataValidation type="decimal" allowBlank="1" showInputMessage="1" showErrorMessage="1" sqref="H9:K9">
      <formula1>0</formula1>
      <formula2>10</formula2>
    </dataValidation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2"/>
  <sheetViews>
    <sheetView tabSelected="1" workbookViewId="0">
      <pane ySplit="2" topLeftCell="A5" activePane="bottomLeft" state="frozen"/>
      <selection activeCell="A6" sqref="A6:XFD6"/>
      <selection pane="bottomLeft" activeCell="U3" sqref="U1:U1048576"/>
    </sheetView>
  </sheetViews>
  <sheetFormatPr defaultColWidth="9" defaultRowHeight="15.75"/>
  <cols>
    <col min="1" max="1" width="0.125" style="1" customWidth="1"/>
    <col min="2" max="2" width="4" style="1" customWidth="1"/>
    <col min="3" max="3" width="12.25" style="1" customWidth="1"/>
    <col min="4" max="4" width="17.25" style="1" customWidth="1"/>
    <col min="5" max="5" width="9.375" style="1" customWidth="1"/>
    <col min="6" max="6" width="9.375" style="1" hidden="1" customWidth="1"/>
    <col min="7" max="7" width="10.625" style="1" customWidth="1"/>
    <col min="8" max="8" width="7.5" style="1" customWidth="1"/>
    <col min="9" max="9" width="7" style="1" customWidth="1"/>
    <col min="10" max="10" width="4.375" style="1" customWidth="1"/>
    <col min="11" max="11" width="6.625" style="1" customWidth="1"/>
    <col min="12" max="12" width="4.875" style="1" hidden="1" customWidth="1"/>
    <col min="13" max="13" width="6.125" style="1" hidden="1" customWidth="1"/>
    <col min="14" max="14" width="7.375" style="1" hidden="1" customWidth="1"/>
    <col min="15" max="15" width="17" style="1" hidden="1" customWidth="1"/>
    <col min="16" max="16" width="7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5.875" style="1" customWidth="1"/>
    <col min="21" max="21" width="7.625" style="1" hidden="1" customWidth="1"/>
    <col min="22" max="22" width="14.75" style="1" customWidth="1"/>
    <col min="23" max="23" width="6.5" style="2" customWidth="1"/>
    <col min="24" max="24" width="9" style="53"/>
    <col min="25" max="25" width="9.125" style="53" bestFit="1" customWidth="1"/>
    <col min="26" max="26" width="9" style="53"/>
    <col min="27" max="27" width="10.375" style="53" bestFit="1" customWidth="1"/>
    <col min="28" max="28" width="9.125" style="53" bestFit="1" customWidth="1"/>
    <col min="29" max="39" width="9" style="53"/>
    <col min="40" max="16384" width="9" style="1"/>
  </cols>
  <sheetData>
    <row r="1" spans="1:39" ht="27.75" customHeight="1">
      <c r="B1" s="159" t="s">
        <v>0</v>
      </c>
      <c r="C1" s="159"/>
      <c r="D1" s="159"/>
      <c r="E1" s="159"/>
      <c r="F1" s="159"/>
      <c r="G1" s="159"/>
      <c r="H1" s="160" t="s">
        <v>124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3"/>
    </row>
    <row r="2" spans="1:39" ht="25.5" customHeight="1">
      <c r="B2" s="161" t="s">
        <v>1</v>
      </c>
      <c r="C2" s="161"/>
      <c r="D2" s="161"/>
      <c r="E2" s="161"/>
      <c r="F2" s="161"/>
      <c r="G2" s="161"/>
      <c r="H2" s="162" t="s">
        <v>63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  <c r="W2" s="5"/>
      <c r="AE2" s="54"/>
      <c r="AF2" s="55"/>
      <c r="AG2" s="54"/>
      <c r="AH2" s="54"/>
      <c r="AI2" s="54"/>
      <c r="AJ2" s="55"/>
      <c r="AK2" s="54"/>
    </row>
    <row r="3" spans="1:39" ht="23.25" customHeight="1">
      <c r="B3" s="163" t="s">
        <v>2</v>
      </c>
      <c r="C3" s="163"/>
      <c r="D3" s="80" t="s">
        <v>54</v>
      </c>
      <c r="E3" s="80"/>
      <c r="F3" s="80"/>
      <c r="G3" s="80"/>
      <c r="H3" s="80"/>
      <c r="I3" s="80"/>
      <c r="J3" s="80"/>
      <c r="K3" s="80"/>
      <c r="L3" s="80"/>
      <c r="M3" s="80"/>
      <c r="N3" s="163" t="s">
        <v>53</v>
      </c>
      <c r="O3" s="163"/>
      <c r="P3" s="163"/>
      <c r="Q3" s="163"/>
      <c r="R3" s="163"/>
      <c r="S3" s="163"/>
      <c r="T3" s="71" t="s">
        <v>55</v>
      </c>
      <c r="U3" s="71"/>
      <c r="X3" s="54"/>
      <c r="Y3" s="165" t="s">
        <v>46</v>
      </c>
      <c r="Z3" s="165" t="s">
        <v>8</v>
      </c>
      <c r="AA3" s="165" t="s">
        <v>45</v>
      </c>
      <c r="AB3" s="165" t="s">
        <v>44</v>
      </c>
      <c r="AC3" s="165"/>
      <c r="AD3" s="165"/>
      <c r="AE3" s="165"/>
      <c r="AF3" s="165" t="s">
        <v>43</v>
      </c>
      <c r="AG3" s="165"/>
      <c r="AH3" s="165" t="s">
        <v>41</v>
      </c>
      <c r="AI3" s="165"/>
      <c r="AJ3" s="165" t="s">
        <v>42</v>
      </c>
      <c r="AK3" s="165"/>
      <c r="AL3" s="165" t="s">
        <v>40</v>
      </c>
      <c r="AM3" s="165"/>
    </row>
    <row r="4" spans="1:39" ht="17.25" customHeight="1">
      <c r="B4" s="198" t="s">
        <v>3</v>
      </c>
      <c r="C4" s="198"/>
      <c r="D4" s="75">
        <v>3</v>
      </c>
      <c r="E4" s="211" t="s">
        <v>50</v>
      </c>
      <c r="F4" s="211"/>
      <c r="G4" s="213">
        <v>43719</v>
      </c>
      <c r="H4" s="214"/>
      <c r="I4" s="214"/>
      <c r="J4" s="214"/>
      <c r="K4" s="214"/>
      <c r="L4" s="71"/>
      <c r="M4" s="71"/>
      <c r="N4" s="164" t="s">
        <v>64</v>
      </c>
      <c r="O4" s="164"/>
      <c r="P4" s="164"/>
      <c r="Q4" s="164"/>
      <c r="R4" s="164"/>
      <c r="S4" s="164"/>
      <c r="T4" s="164"/>
      <c r="U4" s="71"/>
      <c r="X4" s="54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0"/>
      <c r="Q5" s="3"/>
      <c r="R5" s="3"/>
      <c r="S5" s="3"/>
      <c r="T5" s="3"/>
      <c r="U5" s="3"/>
      <c r="X5" s="54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</row>
    <row r="6" spans="1:39" ht="44.25" customHeight="1">
      <c r="B6" s="168" t="s">
        <v>4</v>
      </c>
      <c r="C6" s="181" t="s">
        <v>5</v>
      </c>
      <c r="D6" s="183" t="s">
        <v>6</v>
      </c>
      <c r="E6" s="184"/>
      <c r="F6" s="168" t="s">
        <v>7</v>
      </c>
      <c r="G6" s="168" t="s">
        <v>8</v>
      </c>
      <c r="H6" s="180" t="s">
        <v>9</v>
      </c>
      <c r="I6" s="180" t="s">
        <v>10</v>
      </c>
      <c r="J6" s="180" t="s">
        <v>11</v>
      </c>
      <c r="K6" s="180" t="s">
        <v>12</v>
      </c>
      <c r="L6" s="178" t="s">
        <v>13</v>
      </c>
      <c r="M6" s="178" t="s">
        <v>14</v>
      </c>
      <c r="N6" s="178" t="s">
        <v>15</v>
      </c>
      <c r="O6" s="215"/>
      <c r="P6" s="178" t="s">
        <v>17</v>
      </c>
      <c r="Q6" s="168" t="s">
        <v>18</v>
      </c>
      <c r="R6" s="178" t="s">
        <v>19</v>
      </c>
      <c r="S6" s="168" t="s">
        <v>20</v>
      </c>
      <c r="T6" s="168" t="s">
        <v>21</v>
      </c>
      <c r="U6" s="168" t="s">
        <v>22</v>
      </c>
      <c r="V6" s="196"/>
      <c r="X6" s="54"/>
      <c r="Y6" s="165"/>
      <c r="Z6" s="165"/>
      <c r="AA6" s="165"/>
      <c r="AB6" s="56" t="s">
        <v>23</v>
      </c>
      <c r="AC6" s="56" t="s">
        <v>24</v>
      </c>
      <c r="AD6" s="56" t="s">
        <v>25</v>
      </c>
      <c r="AE6" s="56" t="s">
        <v>26</v>
      </c>
      <c r="AF6" s="56" t="s">
        <v>27</v>
      </c>
      <c r="AG6" s="56" t="s">
        <v>26</v>
      </c>
      <c r="AH6" s="56" t="s">
        <v>27</v>
      </c>
      <c r="AI6" s="56" t="s">
        <v>26</v>
      </c>
      <c r="AJ6" s="56" t="s">
        <v>27</v>
      </c>
      <c r="AK6" s="56" t="s">
        <v>26</v>
      </c>
      <c r="AL6" s="56" t="s">
        <v>27</v>
      </c>
      <c r="AM6" s="57" t="s">
        <v>26</v>
      </c>
    </row>
    <row r="7" spans="1:39" ht="44.25" customHeight="1">
      <c r="B7" s="170"/>
      <c r="C7" s="182"/>
      <c r="D7" s="185"/>
      <c r="E7" s="186"/>
      <c r="F7" s="170"/>
      <c r="G7" s="170"/>
      <c r="H7" s="180"/>
      <c r="I7" s="180"/>
      <c r="J7" s="180"/>
      <c r="K7" s="180"/>
      <c r="L7" s="178"/>
      <c r="M7" s="178"/>
      <c r="N7" s="178"/>
      <c r="O7" s="215"/>
      <c r="P7" s="178"/>
      <c r="Q7" s="169"/>
      <c r="R7" s="178"/>
      <c r="S7" s="170"/>
      <c r="T7" s="169"/>
      <c r="U7" s="169"/>
      <c r="V7" s="196"/>
      <c r="W7" s="8"/>
      <c r="X7" s="54"/>
      <c r="Y7" s="58" t="str">
        <f>+D3</f>
        <v>Thiết kế logic số</v>
      </c>
      <c r="Z7" s="59">
        <f>+P3</f>
        <v>0</v>
      </c>
      <c r="AA7" s="60">
        <f>+$AJ$7+$AL$7+$AH$7</f>
        <v>1</v>
      </c>
      <c r="AB7" s="55">
        <f>COUNTIF($T$8:$T$47,"Khiển trách")</f>
        <v>0</v>
      </c>
      <c r="AC7" s="55">
        <f>COUNTIF($T$8:$T$47,"Cảnh cáo")</f>
        <v>0</v>
      </c>
      <c r="AD7" s="55">
        <f>COUNTIF($T$8:$T$47,"Đình chỉ thi")</f>
        <v>0</v>
      </c>
      <c r="AE7" s="61">
        <f>+($AB$7+$AC$7+$AD$7)/$AA$7*100%</f>
        <v>0</v>
      </c>
      <c r="AF7" s="55">
        <f>SUM(COUNTIF($T$8:$T$45,"Vắng"),COUNTIF($T$8:$T$45,"Vắng có phép"))</f>
        <v>0</v>
      </c>
      <c r="AG7" s="62">
        <f>+$AF$7/$AA$7</f>
        <v>0</v>
      </c>
      <c r="AH7" s="63">
        <f>COUNTIF($X$8:$X$45,"Thi lại")</f>
        <v>0</v>
      </c>
      <c r="AI7" s="62">
        <f>+$AH$7/$AA$7</f>
        <v>0</v>
      </c>
      <c r="AJ7" s="63">
        <f>COUNTIF($X$8:$X$46,"Học lại")</f>
        <v>0</v>
      </c>
      <c r="AK7" s="62">
        <f>+$AJ$7/$AA$7</f>
        <v>0</v>
      </c>
      <c r="AL7" s="55">
        <f>COUNTIF($X$9:$X$46,"Đạt")</f>
        <v>1</v>
      </c>
      <c r="AM7" s="61">
        <f>+$AL$7/$AA$7</f>
        <v>1</v>
      </c>
    </row>
    <row r="8" spans="1:39" ht="40.5" customHeight="1">
      <c r="B8" s="174" t="s">
        <v>28</v>
      </c>
      <c r="C8" s="175"/>
      <c r="D8" s="175"/>
      <c r="E8" s="175"/>
      <c r="F8" s="175"/>
      <c r="G8" s="176"/>
      <c r="H8" s="9">
        <v>10</v>
      </c>
      <c r="I8" s="9">
        <v>10</v>
      </c>
      <c r="J8" s="69"/>
      <c r="K8" s="9">
        <v>10</v>
      </c>
      <c r="L8" s="10"/>
      <c r="M8" s="11"/>
      <c r="N8" s="11"/>
      <c r="O8" s="81"/>
      <c r="P8" s="51">
        <f>100-(H8+I8+J8+K8)</f>
        <v>70</v>
      </c>
      <c r="Q8" s="170"/>
      <c r="R8" s="12"/>
      <c r="S8" s="12"/>
      <c r="T8" s="170"/>
      <c r="U8" s="170"/>
      <c r="V8" s="196"/>
      <c r="X8" s="5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99.75" customHeight="1">
      <c r="B9" s="20">
        <v>1</v>
      </c>
      <c r="C9" s="21" t="s">
        <v>56</v>
      </c>
      <c r="D9" s="22" t="s">
        <v>57</v>
      </c>
      <c r="E9" s="23" t="s">
        <v>58</v>
      </c>
      <c r="F9" s="24" t="s">
        <v>59</v>
      </c>
      <c r="G9" s="21" t="s">
        <v>60</v>
      </c>
      <c r="H9" s="25">
        <v>9</v>
      </c>
      <c r="I9" s="25">
        <v>10</v>
      </c>
      <c r="J9" s="25" t="s">
        <v>29</v>
      </c>
      <c r="K9" s="25">
        <v>9</v>
      </c>
      <c r="L9" s="26"/>
      <c r="M9" s="26"/>
      <c r="N9" s="26"/>
      <c r="O9" s="82"/>
      <c r="P9" s="68">
        <v>9.5</v>
      </c>
      <c r="Q9" s="27">
        <f>IF(P9="H","I",IF(OR(P9="DC",P9="C",P9="V"),0,ROUND(SUMPRODUCT(H9:P9,$H$8:$P$8)/100,1)))</f>
        <v>9.5</v>
      </c>
      <c r="R9" s="28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A+</v>
      </c>
      <c r="S9" s="28" t="str">
        <f t="shared" ref="S9" si="1">IF($Q9&lt;4,"Kém",IF(AND($Q9&gt;=4,$Q9&lt;=5.4),"Trung bình yếu",IF(AND($Q9&gt;=5.5,$Q9&lt;=6.9),"Trung bình",IF(AND($Q9&gt;=7,$Q9&lt;=8.4),"Khá",IF(AND($Q9&gt;=8.5,$Q9&lt;=10),"Giỏi","")))))</f>
        <v>Giỏi</v>
      </c>
      <c r="T9" s="29"/>
      <c r="U9" s="85" t="s">
        <v>65</v>
      </c>
      <c r="V9" s="72"/>
      <c r="W9" s="19"/>
      <c r="X9" s="70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16.5">
      <c r="A10" s="2"/>
      <c r="B10" s="190" t="s">
        <v>30</v>
      </c>
      <c r="C10" s="190"/>
      <c r="D10" s="31"/>
      <c r="E10" s="32"/>
      <c r="F10" s="32"/>
      <c r="G10" s="32"/>
      <c r="H10" s="33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76" t="str">
        <f t="array" ref="U10">IFERROR(VLOOKUP($C10&amp;$T$3,CHOOSE({1,2},#REF!&amp;#REF!,#REF!),2,0),"")</f>
        <v/>
      </c>
      <c r="V10" s="3"/>
    </row>
    <row r="11" spans="1:39" ht="16.5" customHeight="1">
      <c r="A11" s="2"/>
      <c r="B11" s="36" t="s">
        <v>31</v>
      </c>
      <c r="C11" s="36"/>
      <c r="D11" s="37">
        <f>+$AA$7</f>
        <v>1</v>
      </c>
      <c r="E11" s="38" t="s">
        <v>32</v>
      </c>
      <c r="F11" s="177" t="s">
        <v>33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39">
        <f>$AA$7 -COUNTIF($T$8:$T$177,"Vắng") -COUNTIF($T$8:$T$177,"Vắng có phép") - COUNTIF($T$8:$T$177,"Đình chỉ thi") - COUNTIF($T$8:$T$177,"Không đủ ĐKDT")</f>
        <v>1</v>
      </c>
      <c r="Q11" s="39"/>
      <c r="R11" s="39"/>
      <c r="S11" s="40"/>
      <c r="T11" s="41" t="s">
        <v>32</v>
      </c>
      <c r="U11" s="76" t="str">
        <f t="array" ref="U11">IFERROR(VLOOKUP($C11&amp;$T$3,CHOOSE({1,2},#REF!&amp;#REF!,#REF!),2,0),"")</f>
        <v/>
      </c>
      <c r="V11" s="3"/>
    </row>
    <row r="12" spans="1:39" ht="16.5" customHeight="1">
      <c r="A12" s="2"/>
      <c r="B12" s="36" t="s">
        <v>34</v>
      </c>
      <c r="C12" s="36"/>
      <c r="D12" s="37">
        <f>+$AL$7</f>
        <v>1</v>
      </c>
      <c r="E12" s="38" t="s">
        <v>32</v>
      </c>
      <c r="F12" s="177" t="s">
        <v>35</v>
      </c>
      <c r="G12" s="177"/>
      <c r="H12" s="177"/>
      <c r="I12" s="177"/>
      <c r="J12" s="177"/>
      <c r="K12" s="177"/>
      <c r="L12" s="177"/>
      <c r="M12" s="177"/>
      <c r="N12" s="177"/>
      <c r="O12" s="177"/>
      <c r="P12" s="42">
        <f>COUNTIF($T$8:$T$53,"Vắng")</f>
        <v>0</v>
      </c>
      <c r="Q12" s="42"/>
      <c r="R12" s="42"/>
      <c r="S12" s="43"/>
      <c r="T12" s="41" t="s">
        <v>32</v>
      </c>
      <c r="U12" s="76" t="str">
        <f t="array" ref="U12">IFERROR(VLOOKUP($C12&amp;$T$3,CHOOSE({1,2},#REF!&amp;#REF!,#REF!),2,0),"")</f>
        <v/>
      </c>
      <c r="V12" s="3"/>
    </row>
    <row r="13" spans="1:39" ht="16.5" customHeight="1">
      <c r="A13" s="2"/>
      <c r="B13" s="36" t="s">
        <v>47</v>
      </c>
      <c r="C13" s="36"/>
      <c r="D13" s="52">
        <f>COUNTIF(X9:X9,"Học lại")</f>
        <v>0</v>
      </c>
      <c r="E13" s="38" t="s">
        <v>32</v>
      </c>
      <c r="F13" s="177" t="s">
        <v>48</v>
      </c>
      <c r="G13" s="177"/>
      <c r="H13" s="177"/>
      <c r="I13" s="177"/>
      <c r="J13" s="177"/>
      <c r="K13" s="177"/>
      <c r="L13" s="177"/>
      <c r="M13" s="177"/>
      <c r="N13" s="177"/>
      <c r="O13" s="177"/>
      <c r="P13" s="39">
        <f>COUNTIF($T$8:$T$53,"Vắng có phép")</f>
        <v>0</v>
      </c>
      <c r="Q13" s="39"/>
      <c r="R13" s="39"/>
      <c r="S13" s="40"/>
      <c r="T13" s="41" t="s">
        <v>32</v>
      </c>
      <c r="U13" s="76" t="str">
        <f t="array" ref="U13">IFERROR(VLOOKUP($C13&amp;$T$3,CHOOSE({1,2},#REF!&amp;#REF!,#REF!),2,0),"")</f>
        <v/>
      </c>
      <c r="V13" s="3"/>
    </row>
    <row r="14" spans="1:39" ht="3" customHeight="1">
      <c r="A14" s="2"/>
      <c r="B14" s="30"/>
      <c r="C14" s="31"/>
      <c r="D14" s="31"/>
      <c r="E14" s="32"/>
      <c r="F14" s="32"/>
      <c r="G14" s="32"/>
      <c r="H14" s="33"/>
      <c r="I14" s="34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"/>
    </row>
    <row r="15" spans="1:39">
      <c r="B15" s="65" t="s">
        <v>49</v>
      </c>
      <c r="C15" s="65"/>
      <c r="D15" s="66">
        <f>COUNTIF(X9:X9,"Thi lại")</f>
        <v>0</v>
      </c>
      <c r="E15" s="67" t="s">
        <v>32</v>
      </c>
      <c r="F15" s="3"/>
      <c r="G15" s="3"/>
      <c r="H15" s="3"/>
      <c r="I15" s="3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3"/>
    </row>
    <row r="16" spans="1:39" ht="24.75" customHeight="1">
      <c r="B16" s="65"/>
      <c r="C16" s="65"/>
      <c r="D16" s="66"/>
      <c r="E16" s="67"/>
      <c r="F16" s="3"/>
      <c r="G16" s="3"/>
      <c r="H16" s="3"/>
      <c r="I16" s="3"/>
      <c r="J16" s="191" t="s">
        <v>130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78"/>
      <c r="V16" s="3"/>
    </row>
    <row r="17" spans="1:39" ht="36" customHeight="1">
      <c r="A17" s="44"/>
      <c r="B17" s="188" t="s">
        <v>36</v>
      </c>
      <c r="C17" s="188"/>
      <c r="D17" s="188"/>
      <c r="E17" s="188"/>
      <c r="F17" s="188"/>
      <c r="G17" s="188"/>
      <c r="H17" s="188"/>
      <c r="I17" s="45"/>
      <c r="J17" s="195" t="s">
        <v>51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73"/>
      <c r="V17" s="3"/>
    </row>
    <row r="18" spans="1:39" ht="4.5" customHeight="1">
      <c r="A18" s="2"/>
      <c r="B18" s="30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39" s="2" customFormat="1">
      <c r="B19" s="188" t="s">
        <v>37</v>
      </c>
      <c r="C19" s="188"/>
      <c r="D19" s="189" t="s">
        <v>38</v>
      </c>
      <c r="E19" s="189"/>
      <c r="F19" s="189"/>
      <c r="G19" s="189"/>
      <c r="H19" s="189"/>
      <c r="I19" s="49"/>
      <c r="J19" s="49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" customForma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" customForma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" customForma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" customFormat="1" ht="9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" customFormat="1" ht="3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" customFormat="1" ht="18.75" customHeight="1">
      <c r="A25" s="1"/>
      <c r="B25" s="193" t="s">
        <v>61</v>
      </c>
      <c r="C25" s="193"/>
      <c r="D25" s="193" t="s">
        <v>62</v>
      </c>
      <c r="E25" s="193"/>
      <c r="F25" s="193"/>
      <c r="G25" s="193"/>
      <c r="H25" s="193"/>
      <c r="I25" s="193"/>
      <c r="J25" s="193" t="s">
        <v>52</v>
      </c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79"/>
      <c r="V25" s="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" customFormat="1" ht="36" hidden="1" customHeight="1">
      <c r="A26" s="1"/>
      <c r="B26" s="188" t="s">
        <v>39</v>
      </c>
      <c r="C26" s="188"/>
      <c r="D26" s="188"/>
      <c r="E26" s="188"/>
      <c r="F26" s="188"/>
      <c r="G26" s="188"/>
      <c r="H26" s="188"/>
      <c r="I26" s="45"/>
      <c r="J26" s="195" t="s">
        <v>51</v>
      </c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73"/>
      <c r="V26" s="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" customFormat="1" hidden="1">
      <c r="A27" s="1"/>
      <c r="B27" s="30"/>
      <c r="C27" s="46"/>
      <c r="D27" s="46"/>
      <c r="E27" s="47"/>
      <c r="F27" s="47"/>
      <c r="G27" s="47"/>
      <c r="H27" s="48"/>
      <c r="I27" s="49"/>
      <c r="J27" s="4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" customFormat="1" hidden="1">
      <c r="A28" s="1"/>
      <c r="B28" s="188" t="s">
        <v>37</v>
      </c>
      <c r="C28" s="188"/>
      <c r="D28" s="189" t="s">
        <v>38</v>
      </c>
      <c r="E28" s="189"/>
      <c r="F28" s="189"/>
      <c r="G28" s="189"/>
      <c r="H28" s="189"/>
      <c r="I28" s="49"/>
      <c r="J28" s="49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" customFormat="1" hidden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hidden="1"/>
    <row r="31" spans="1:39" hidden="1">
      <c r="B31" s="192"/>
      <c r="C31" s="192"/>
      <c r="D31" s="192"/>
      <c r="E31" s="192"/>
      <c r="F31" s="192"/>
      <c r="G31" s="192"/>
      <c r="H31" s="192"/>
      <c r="I31" s="192"/>
      <c r="J31" s="192" t="s">
        <v>52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74"/>
    </row>
    <row r="32" spans="1:39" hidden="1"/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59"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AJ3:AK5"/>
    <mergeCell ref="AL3:AM5"/>
    <mergeCell ref="B4:C4"/>
    <mergeCell ref="E4:F4"/>
    <mergeCell ref="G4:K4"/>
    <mergeCell ref="N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:G1"/>
    <mergeCell ref="B2:G2"/>
    <mergeCell ref="H2:U2"/>
    <mergeCell ref="B3:C3"/>
    <mergeCell ref="N3:S3"/>
    <mergeCell ref="H1:U1"/>
  </mergeCells>
  <conditionalFormatting sqref="P9 H9:N9">
    <cfRule type="cellIs" dxfId="16" priority="12" operator="greaterThan">
      <formula>10</formula>
    </cfRule>
  </conditionalFormatting>
  <conditionalFormatting sqref="P9">
    <cfRule type="cellIs" dxfId="15" priority="6" operator="greaterThan">
      <formula>10</formula>
    </cfRule>
    <cfRule type="cellIs" dxfId="14" priority="7" operator="greaterThan">
      <formula>10</formula>
    </cfRule>
    <cfRule type="cellIs" dxfId="13" priority="8" operator="greaterThan">
      <formula>10</formula>
    </cfRule>
    <cfRule type="cellIs" dxfId="12" priority="9" operator="greaterThan">
      <formula>10</formula>
    </cfRule>
    <cfRule type="cellIs" dxfId="11" priority="10" operator="greaterThan">
      <formula>10</formula>
    </cfRule>
    <cfRule type="cellIs" dxfId="10" priority="11" operator="greaterThan">
      <formula>10</formula>
    </cfRule>
  </conditionalFormatting>
  <conditionalFormatting sqref="H9:K9">
    <cfRule type="cellIs" dxfId="9" priority="5" operator="greaterThan">
      <formula>10</formula>
    </cfRule>
  </conditionalFormatting>
  <conditionalFormatting sqref="O32:O1048576 O2 O27:O30 O4:O15 O18:O24">
    <cfRule type="duplicateValues" dxfId="8" priority="4"/>
  </conditionalFormatting>
  <conditionalFormatting sqref="O27:O30">
    <cfRule type="duplicateValues" dxfId="7" priority="3"/>
  </conditionalFormatting>
  <conditionalFormatting sqref="C1:C1048576">
    <cfRule type="duplicateValues" dxfId="6" priority="2"/>
  </conditionalFormatting>
  <conditionalFormatting sqref="O1">
    <cfRule type="duplicateValues" dxfId="5" priority="1"/>
  </conditionalFormatting>
  <dataValidations count="2">
    <dataValidation allowBlank="1" showInputMessage="1" showErrorMessage="1" errorTitle="Không xóa dữ liệu" error="Không xóa dữ liệu" prompt="Không xóa dữ liệu" sqref="D13 X9 Y2:AM7"/>
    <dataValidation type="decimal" allowBlank="1" showInputMessage="1" showErrorMessage="1" sqref="H9:K9">
      <formula1>0</formula1>
      <formula2>10</formula2>
    </dataValidation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NHAP MON TRUYEN THONG</vt:lpstr>
      <vt:lpstr>LY THUYET THONG TIN</vt:lpstr>
      <vt:lpstr>XU LY TIENG NOI</vt:lpstr>
      <vt:lpstr>XU LY TIN HIEU SO - HE</vt:lpstr>
      <vt:lpstr>XU LY TIN HIEU SO -HK2</vt:lpstr>
      <vt:lpstr>LY THUYET TRUONG DT SCT</vt:lpstr>
      <vt:lpstr>TO CHUC VA BIEN TAP VAN BAN BC</vt:lpstr>
      <vt:lpstr>THIET KE LOGIC SO</vt:lpstr>
      <vt:lpstr>'LY THUYET THONG TIN'!Print_Titles</vt:lpstr>
      <vt:lpstr>'LY THUYET TRUONG DT SCT'!Print_Titles</vt:lpstr>
      <vt:lpstr>'NHAP MON TRUYEN THONG'!Print_Titles</vt:lpstr>
      <vt:lpstr>'TO CHUC VA BIEN TAP VAN BAN BC'!Print_Titles</vt:lpstr>
      <vt:lpstr>'THIET KE LOGIC SO'!Print_Titles</vt:lpstr>
      <vt:lpstr>'XU LY TIENG NOI'!Print_Titles</vt:lpstr>
      <vt:lpstr>'XU LY TIN HIEU SO - HE'!Print_Titles</vt:lpstr>
      <vt:lpstr>'XU LY TIN HIEU SO -HK2'!Print_Titles</vt:lpstr>
    </vt:vector>
  </TitlesOfParts>
  <Company>Micrsoft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Admin</cp:lastModifiedBy>
  <cp:lastPrinted>2019-09-23T02:56:21Z</cp:lastPrinted>
  <dcterms:created xsi:type="dcterms:W3CDTF">2015-04-17T02:48:53Z</dcterms:created>
  <dcterms:modified xsi:type="dcterms:W3CDTF">2019-09-23T03:09:14Z</dcterms:modified>
</cp:coreProperties>
</file>