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360" windowWidth="14940" windowHeight="7368" activeTab="1"/>
  </bookViews>
  <sheets>
    <sheet name="Nhóm(12)" sheetId="12" r:id="rId1"/>
    <sheet name="NH&amp;NVNH" sheetId="11" r:id="rId2"/>
    <sheet name="TTCK" sheetId="10" r:id="rId3"/>
    <sheet name="KTDNBCVT" sheetId="9" r:id="rId4"/>
    <sheet name="ACCA" sheetId="8" r:id="rId5"/>
    <sheet name="KTQT1" sheetId="7" r:id="rId6"/>
    <sheet name="KTTC3" sheetId="6" r:id="rId7"/>
    <sheet name="TTQT" sheetId="5" r:id="rId8"/>
    <sheet name="QTTCDN" sheetId="4" r:id="rId9"/>
    <sheet name="KTTC1" sheetId="3" r:id="rId10"/>
    <sheet name="DGDN" sheetId="2" r:id="rId11"/>
    <sheet name="KTDNGTVT" sheetId="1" r:id="rId12"/>
  </sheets>
  <definedNames>
    <definedName name="_xlnm._FilterDatabase" localSheetId="4" hidden="1">ACCA!$A$8:$AL$14</definedName>
    <definedName name="_xlnm._FilterDatabase" localSheetId="10" hidden="1">DGDN!$A$8:$AM$13</definedName>
    <definedName name="_xlnm._FilterDatabase" localSheetId="3" hidden="1">KTDNBCVT!$A$8:$AM$13</definedName>
    <definedName name="_xlnm._FilterDatabase" localSheetId="11" hidden="1">KTDNGTVT!$A$8:$AM$13</definedName>
    <definedName name="_xlnm._FilterDatabase" localSheetId="5" hidden="1">KTQT1!$A$8:$AM$13</definedName>
    <definedName name="_xlnm._FilterDatabase" localSheetId="9" hidden="1">KTTC1!$A$8:$AM$13</definedName>
    <definedName name="_xlnm._FilterDatabase" localSheetId="6" hidden="1">KTTC3!$A$8:$AL$14</definedName>
    <definedName name="_xlnm._FilterDatabase" localSheetId="1" hidden="1">'NH&amp;NVNH'!$A$8:$AM$13</definedName>
    <definedName name="_xlnm._FilterDatabase" localSheetId="0" hidden="1">'Nhóm(12)'!$A$8:$AM$162</definedName>
    <definedName name="_xlnm._FilterDatabase" localSheetId="8" hidden="1">QTTCDN!$A$8:$AM$13</definedName>
    <definedName name="_xlnm._FilterDatabase" localSheetId="2" hidden="1">TTCK!$A$8:$AM$13</definedName>
    <definedName name="_xlnm._FilterDatabase" localSheetId="7" hidden="1">TTQT!$A$8:$AM$13</definedName>
    <definedName name="Date_time" localSheetId="4">#REF!</definedName>
    <definedName name="Date_time" localSheetId="10">#REF!</definedName>
    <definedName name="Date_time" localSheetId="3">#REF!</definedName>
    <definedName name="Date_time" localSheetId="5">#REF!</definedName>
    <definedName name="Date_time" localSheetId="9">#REF!</definedName>
    <definedName name="Date_time" localSheetId="6">#REF!</definedName>
    <definedName name="Date_time" localSheetId="1">#REF!</definedName>
    <definedName name="Date_time" localSheetId="0">#REF!</definedName>
    <definedName name="Date_time" localSheetId="8">#REF!</definedName>
    <definedName name="Date_time" localSheetId="2">#REF!</definedName>
    <definedName name="Date_time" localSheetId="7">#REF!</definedName>
    <definedName name="Date_time">#REF!</definedName>
    <definedName name="_xlnm.Print_Titles" localSheetId="4">ACCA!$3:$8</definedName>
    <definedName name="_xlnm.Print_Titles" localSheetId="10">DGDN!$3:$8</definedName>
    <definedName name="_xlnm.Print_Titles" localSheetId="3">KTDNBCVT!$3:$8</definedName>
    <definedName name="_xlnm.Print_Titles" localSheetId="11">KTDNGTVT!$3:$8</definedName>
    <definedName name="_xlnm.Print_Titles" localSheetId="5">KTQT1!$3:$8</definedName>
    <definedName name="_xlnm.Print_Titles" localSheetId="9">KTTC1!$3:$8</definedName>
    <definedName name="_xlnm.Print_Titles" localSheetId="6">KTTC3!$3:$8</definedName>
    <definedName name="_xlnm.Print_Titles" localSheetId="1">'NH&amp;NVNH'!$3:$8</definedName>
    <definedName name="_xlnm.Print_Titles" localSheetId="0">'Nhóm(12)'!$3:$8</definedName>
    <definedName name="_xlnm.Print_Titles" localSheetId="8">QTTCDN!$3:$8</definedName>
    <definedName name="_xlnm.Print_Titles" localSheetId="2">TTCK!$3:$8</definedName>
    <definedName name="_xlnm.Print_Titles" localSheetId="7">TTQT!$3:$8</definedName>
    <definedName name="Trong_so" localSheetId="4">#REF!</definedName>
    <definedName name="Trong_so" localSheetId="10">#REF!</definedName>
    <definedName name="Trong_so" localSheetId="3">#REF!</definedName>
    <definedName name="Trong_so" localSheetId="5">#REF!</definedName>
    <definedName name="Trong_so" localSheetId="9">#REF!</definedName>
    <definedName name="Trong_so" localSheetId="6">#REF!</definedName>
    <definedName name="Trong_so" localSheetId="1">#REF!</definedName>
    <definedName name="Trong_so" localSheetId="0">#REF!</definedName>
    <definedName name="Trong_so" localSheetId="8">#REF!</definedName>
    <definedName name="Trong_so" localSheetId="2">#REF!</definedName>
    <definedName name="Trong_so" localSheetId="7">#REF!</definedName>
    <definedName name="Trong_so">#REF!</definedName>
  </definedNames>
  <calcPr calcId="124519"/>
</workbook>
</file>

<file path=xl/calcChain.xml><?xml version="1.0" encoding="utf-8"?>
<calcChain xmlns="http://schemas.openxmlformats.org/spreadsheetml/2006/main">
  <c r="U162" i="12" a="1"/>
  <c r="U162" s="1"/>
  <c r="U161" a="1"/>
  <c r="U161" s="1"/>
  <c r="U160" a="1"/>
  <c r="U160" s="1"/>
  <c r="U159" a="1"/>
  <c r="U159" s="1"/>
  <c r="U158"/>
  <c r="U158" a="1"/>
  <c r="U157" a="1"/>
  <c r="U157" s="1"/>
  <c r="U156" a="1"/>
  <c r="U156" s="1"/>
  <c r="U155" a="1"/>
  <c r="U155" s="1"/>
  <c r="U154" a="1"/>
  <c r="U154" s="1"/>
  <c r="U153" a="1"/>
  <c r="U153" s="1"/>
  <c r="U152" a="1"/>
  <c r="U152" s="1"/>
  <c r="U151"/>
  <c r="U151" a="1"/>
  <c r="U150" a="1"/>
  <c r="U150" s="1"/>
  <c r="U149"/>
  <c r="U149" a="1"/>
  <c r="U148" a="1"/>
  <c r="U148" s="1"/>
  <c r="U147"/>
  <c r="U147" a="1"/>
  <c r="U146" a="1"/>
  <c r="U146" s="1"/>
  <c r="U145"/>
  <c r="U145" a="1"/>
  <c r="U144" a="1"/>
  <c r="U144" s="1"/>
  <c r="U143"/>
  <c r="U143" a="1"/>
  <c r="U142" a="1"/>
  <c r="U142" s="1"/>
  <c r="U141"/>
  <c r="U141" a="1"/>
  <c r="U140" a="1"/>
  <c r="U140" s="1"/>
  <c r="U139"/>
  <c r="U139" a="1"/>
  <c r="U138" a="1"/>
  <c r="U138" s="1"/>
  <c r="U137"/>
  <c r="U137" a="1"/>
  <c r="U136" a="1"/>
  <c r="U136" s="1"/>
  <c r="U135"/>
  <c r="U135" a="1"/>
  <c r="U134" a="1"/>
  <c r="U134" s="1"/>
  <c r="U133"/>
  <c r="U133" a="1"/>
  <c r="U132" a="1"/>
  <c r="U132" s="1"/>
  <c r="U131"/>
  <c r="U131" a="1"/>
  <c r="U130" a="1"/>
  <c r="U130" s="1"/>
  <c r="U129"/>
  <c r="U129" a="1"/>
  <c r="U128" a="1"/>
  <c r="U128" s="1"/>
  <c r="U127"/>
  <c r="U127" a="1"/>
  <c r="U126" a="1"/>
  <c r="U126" s="1"/>
  <c r="U125"/>
  <c r="U125" a="1"/>
  <c r="U124" a="1"/>
  <c r="U124" s="1"/>
  <c r="U123"/>
  <c r="U123" a="1"/>
  <c r="U122" a="1"/>
  <c r="U122" s="1"/>
  <c r="U121"/>
  <c r="U121" a="1"/>
  <c r="U120" a="1"/>
  <c r="U120" s="1"/>
  <c r="U119"/>
  <c r="U119" a="1"/>
  <c r="U118" a="1"/>
  <c r="U118" s="1"/>
  <c r="U117"/>
  <c r="U117" a="1"/>
  <c r="U116" a="1"/>
  <c r="U116" s="1"/>
  <c r="U115"/>
  <c r="U115" a="1"/>
  <c r="U114" a="1"/>
  <c r="U114" s="1"/>
  <c r="U113"/>
  <c r="U113" a="1"/>
  <c r="U112" a="1"/>
  <c r="U112" s="1"/>
  <c r="U111"/>
  <c r="U111" a="1"/>
  <c r="U110" a="1"/>
  <c r="U110" s="1"/>
  <c r="U109"/>
  <c r="U109" a="1"/>
  <c r="U108" a="1"/>
  <c r="U108" s="1"/>
  <c r="U107"/>
  <c r="U107" a="1"/>
  <c r="U106" a="1"/>
  <c r="U106" s="1"/>
  <c r="U105"/>
  <c r="U105" a="1"/>
  <c r="U104" a="1"/>
  <c r="U104" s="1"/>
  <c r="U103"/>
  <c r="U103" a="1"/>
  <c r="U102" a="1"/>
  <c r="U102" s="1"/>
  <c r="U101"/>
  <c r="U101" a="1"/>
  <c r="U100" a="1"/>
  <c r="U100" s="1"/>
  <c r="U99"/>
  <c r="U99" a="1"/>
  <c r="U98" a="1"/>
  <c r="U98" s="1"/>
  <c r="U97"/>
  <c r="U97" a="1"/>
  <c r="U96" a="1"/>
  <c r="U96" s="1"/>
  <c r="U95"/>
  <c r="U95" a="1"/>
  <c r="U94" a="1"/>
  <c r="U94" s="1"/>
  <c r="U93"/>
  <c r="U93" a="1"/>
  <c r="U92" a="1"/>
  <c r="U92" s="1"/>
  <c r="U91"/>
  <c r="U91" a="1"/>
  <c r="U90" a="1"/>
  <c r="U90" s="1"/>
  <c r="U89"/>
  <c r="U89" a="1"/>
  <c r="U88" a="1"/>
  <c r="U88" s="1"/>
  <c r="U87"/>
  <c r="U87" a="1"/>
  <c r="U86" a="1"/>
  <c r="U86" s="1"/>
  <c r="U85"/>
  <c r="U85" a="1"/>
  <c r="U84" a="1"/>
  <c r="U84" s="1"/>
  <c r="U83"/>
  <c r="U83" a="1"/>
  <c r="U82" a="1"/>
  <c r="U82" s="1"/>
  <c r="U81"/>
  <c r="U81" a="1"/>
  <c r="U80" a="1"/>
  <c r="U80" s="1"/>
  <c r="U79"/>
  <c r="U79" a="1"/>
  <c r="U78" a="1"/>
  <c r="U78" s="1"/>
  <c r="U77"/>
  <c r="U77" a="1"/>
  <c r="U76" a="1"/>
  <c r="U76" s="1"/>
  <c r="U75"/>
  <c r="U75" a="1"/>
  <c r="U74" a="1"/>
  <c r="U74" s="1"/>
  <c r="U73" a="1"/>
  <c r="U73" s="1"/>
  <c r="U72"/>
  <c r="U72" a="1"/>
  <c r="U71" a="1"/>
  <c r="U71" s="1"/>
  <c r="U70"/>
  <c r="U70" a="1"/>
  <c r="U69" a="1"/>
  <c r="U69" s="1"/>
  <c r="U68"/>
  <c r="U68" a="1"/>
  <c r="U67" a="1"/>
  <c r="U67" s="1"/>
  <c r="U66"/>
  <c r="U66" a="1"/>
  <c r="U65" a="1"/>
  <c r="U65" s="1"/>
  <c r="U64"/>
  <c r="U64" a="1"/>
  <c r="U63" a="1"/>
  <c r="U63" s="1"/>
  <c r="U62"/>
  <c r="U62" a="1"/>
  <c r="U61" a="1"/>
  <c r="U61" s="1"/>
  <c r="U60"/>
  <c r="U60" a="1"/>
  <c r="U59" a="1"/>
  <c r="U59" s="1"/>
  <c r="U58"/>
  <c r="U58" a="1"/>
  <c r="U57" a="1"/>
  <c r="U57" s="1"/>
  <c r="U56"/>
  <c r="U56" a="1"/>
  <c r="U55" a="1"/>
  <c r="U55" s="1"/>
  <c r="U54"/>
  <c r="U54" a="1"/>
  <c r="U53" a="1"/>
  <c r="U53" s="1"/>
  <c r="U52"/>
  <c r="U52" a="1"/>
  <c r="U51" a="1"/>
  <c r="U51" s="1"/>
  <c r="U50"/>
  <c r="U50" a="1"/>
  <c r="U49" a="1"/>
  <c r="U49" s="1"/>
  <c r="U48"/>
  <c r="U48" a="1"/>
  <c r="U47" a="1"/>
  <c r="U47" s="1"/>
  <c r="U46"/>
  <c r="U46" a="1"/>
  <c r="U45" a="1"/>
  <c r="U45" s="1"/>
  <c r="U44"/>
  <c r="U44" a="1"/>
  <c r="U43" a="1"/>
  <c r="U43" s="1"/>
  <c r="U42"/>
  <c r="U42" a="1"/>
  <c r="U41" a="1"/>
  <c r="U41" s="1"/>
  <c r="U40"/>
  <c r="U40" a="1"/>
  <c r="U39" a="1"/>
  <c r="U39" s="1"/>
  <c r="U38"/>
  <c r="U38" a="1"/>
  <c r="U37" a="1"/>
  <c r="U37" s="1"/>
  <c r="U36"/>
  <c r="U36" a="1"/>
  <c r="U35" a="1"/>
  <c r="U35" s="1"/>
  <c r="U34"/>
  <c r="U34" a="1"/>
  <c r="U33" a="1"/>
  <c r="U33" s="1"/>
  <c r="U32"/>
  <c r="U32" a="1"/>
  <c r="U31" a="1"/>
  <c r="U31" s="1"/>
  <c r="U30"/>
  <c r="U30" a="1"/>
  <c r="U29" a="1"/>
  <c r="U29" s="1"/>
  <c r="U28"/>
  <c r="U28" a="1"/>
  <c r="U27" a="1"/>
  <c r="U27" s="1"/>
  <c r="U26"/>
  <c r="U26" a="1"/>
  <c r="U25" a="1"/>
  <c r="U25" s="1"/>
  <c r="U24"/>
  <c r="U24" a="1"/>
  <c r="U23" a="1"/>
  <c r="U23" s="1"/>
  <c r="U22"/>
  <c r="U22" a="1"/>
  <c r="U21" a="1"/>
  <c r="U21" s="1"/>
  <c r="U20"/>
  <c r="U20" a="1"/>
  <c r="U19" a="1"/>
  <c r="U19" s="1"/>
  <c r="U18"/>
  <c r="U18" a="1"/>
  <c r="U17" a="1"/>
  <c r="U17" s="1"/>
  <c r="U16"/>
  <c r="U16" a="1"/>
  <c r="U15" a="1"/>
  <c r="U15" s="1"/>
  <c r="U14"/>
  <c r="U14" a="1"/>
  <c r="U13" a="1"/>
  <c r="U13" s="1"/>
  <c r="U12"/>
  <c r="U12" a="1"/>
  <c r="U11" a="1"/>
  <c r="U11" s="1"/>
  <c r="Q11"/>
  <c r="S11" s="1"/>
  <c r="U10"/>
  <c r="U10" a="1"/>
  <c r="U9" a="1"/>
  <c r="U9" s="1"/>
  <c r="Q9"/>
  <c r="S9" s="1"/>
  <c r="P8"/>
  <c r="Z7"/>
  <c r="Y7"/>
  <c r="U13" i="11" a="1"/>
  <c r="U13" s="1"/>
  <c r="U12" a="1"/>
  <c r="U12" s="1"/>
  <c r="U11" a="1"/>
  <c r="U11" s="1"/>
  <c r="U10" a="1"/>
  <c r="U10" s="1"/>
  <c r="P8"/>
  <c r="Z7"/>
  <c r="Y7"/>
  <c r="U13" i="10" a="1"/>
  <c r="U13" s="1"/>
  <c r="U12" a="1"/>
  <c r="U12" s="1"/>
  <c r="U11" a="1"/>
  <c r="U11" s="1"/>
  <c r="U10" a="1"/>
  <c r="U10" s="1"/>
  <c r="P8"/>
  <c r="Q9" s="1"/>
  <c r="S9" s="1"/>
  <c r="Z7"/>
  <c r="Y7"/>
  <c r="U13" i="9" a="1"/>
  <c r="U13" s="1"/>
  <c r="U12" a="1"/>
  <c r="U12" s="1"/>
  <c r="U11" a="1"/>
  <c r="U11" s="1"/>
  <c r="U10" a="1"/>
  <c r="U10" s="1"/>
  <c r="P8"/>
  <c r="Z7"/>
  <c r="Y7"/>
  <c r="T14" i="8" a="1"/>
  <c r="T14" s="1"/>
  <c r="T13" a="1"/>
  <c r="T13" s="1"/>
  <c r="T12" a="1"/>
  <c r="T12" s="1"/>
  <c r="T11" a="1"/>
  <c r="T11" s="1"/>
  <c r="O8"/>
  <c r="Y7"/>
  <c r="X7"/>
  <c r="U13" i="7" a="1"/>
  <c r="U13" s="1"/>
  <c r="U12" a="1"/>
  <c r="U12" s="1"/>
  <c r="U11" a="1"/>
  <c r="U11" s="1"/>
  <c r="U10" a="1"/>
  <c r="U10" s="1"/>
  <c r="P8"/>
  <c r="Z7"/>
  <c r="Y7"/>
  <c r="T14" i="6" a="1"/>
  <c r="T14" s="1"/>
  <c r="T13" a="1"/>
  <c r="T13" s="1"/>
  <c r="T12" a="1"/>
  <c r="T12" s="1"/>
  <c r="T11" a="1"/>
  <c r="T11" s="1"/>
  <c r="O8"/>
  <c r="P9" s="1"/>
  <c r="R9" s="1"/>
  <c r="Y7"/>
  <c r="X7"/>
  <c r="U13" i="5" a="1"/>
  <c r="U13" s="1"/>
  <c r="U12" a="1"/>
  <c r="U12" s="1"/>
  <c r="U11" a="1"/>
  <c r="U11" s="1"/>
  <c r="U10" a="1"/>
  <c r="U10" s="1"/>
  <c r="P8"/>
  <c r="Z7"/>
  <c r="Y7"/>
  <c r="U13" i="4" a="1"/>
  <c r="U13" s="1"/>
  <c r="U12" a="1"/>
  <c r="U12" s="1"/>
  <c r="U11" a="1"/>
  <c r="U11" s="1"/>
  <c r="U10" a="1"/>
  <c r="U10" s="1"/>
  <c r="P8"/>
  <c r="Z7"/>
  <c r="Y7"/>
  <c r="U13" i="3" a="1"/>
  <c r="U13" s="1"/>
  <c r="U12" a="1"/>
  <c r="U12" s="1"/>
  <c r="U11" a="1"/>
  <c r="U11" s="1"/>
  <c r="U10" a="1"/>
  <c r="U10" s="1"/>
  <c r="P8"/>
  <c r="Z7"/>
  <c r="Y7"/>
  <c r="U13" i="2" a="1"/>
  <c r="U13" s="1"/>
  <c r="U12" a="1"/>
  <c r="U12" s="1"/>
  <c r="U11" a="1"/>
  <c r="U11" s="1"/>
  <c r="U10" a="1"/>
  <c r="U10" s="1"/>
  <c r="P8"/>
  <c r="Z7"/>
  <c r="Y7"/>
  <c r="Q9" i="11" l="1"/>
  <c r="T9" s="1"/>
  <c r="X9" s="1"/>
  <c r="Q158" i="12"/>
  <c r="Q156"/>
  <c r="Q154"/>
  <c r="Q152"/>
  <c r="Q150"/>
  <c r="Q148"/>
  <c r="Q146"/>
  <c r="Q144"/>
  <c r="Q142"/>
  <c r="Q140"/>
  <c r="Q138"/>
  <c r="Q136"/>
  <c r="Q134"/>
  <c r="Q132"/>
  <c r="Q130"/>
  <c r="Q128"/>
  <c r="Q126"/>
  <c r="Q124"/>
  <c r="Q122"/>
  <c r="Q120"/>
  <c r="Q118"/>
  <c r="Q116"/>
  <c r="Q114"/>
  <c r="Q112"/>
  <c r="Q110"/>
  <c r="Q108"/>
  <c r="Q106"/>
  <c r="Q104"/>
  <c r="Q102"/>
  <c r="Q100"/>
  <c r="Q98"/>
  <c r="Q96"/>
  <c r="Q94"/>
  <c r="Q92"/>
  <c r="Q90"/>
  <c r="Q88"/>
  <c r="Q86"/>
  <c r="Q84"/>
  <c r="Q82"/>
  <c r="Q80"/>
  <c r="Q78"/>
  <c r="Q76"/>
  <c r="Q157"/>
  <c r="Q155"/>
  <c r="Q153"/>
  <c r="Q151"/>
  <c r="Q149"/>
  <c r="Q147"/>
  <c r="Q145"/>
  <c r="Q143"/>
  <c r="Q141"/>
  <c r="Q139"/>
  <c r="Q137"/>
  <c r="Q135"/>
  <c r="Q133"/>
  <c r="Q131"/>
  <c r="Q129"/>
  <c r="Q127"/>
  <c r="Q125"/>
  <c r="Q123"/>
  <c r="Q121"/>
  <c r="Q119"/>
  <c r="Q117"/>
  <c r="Q115"/>
  <c r="Q113"/>
  <c r="Q111"/>
  <c r="Q109"/>
  <c r="Q107"/>
  <c r="Q105"/>
  <c r="Q103"/>
  <c r="Q101"/>
  <c r="Q99"/>
  <c r="Q97"/>
  <c r="Q95"/>
  <c r="Q93"/>
  <c r="Q91"/>
  <c r="Q89"/>
  <c r="Q87"/>
  <c r="Q85"/>
  <c r="Q83"/>
  <c r="Q81"/>
  <c r="Q79"/>
  <c r="Q77"/>
  <c r="Q75"/>
  <c r="R9"/>
  <c r="T9"/>
  <c r="Q10"/>
  <c r="R11"/>
  <c r="T11"/>
  <c r="X11" s="1"/>
  <c r="Q12"/>
  <c r="Q14"/>
  <c r="Q16"/>
  <c r="Q18"/>
  <c r="Q20"/>
  <c r="Q22"/>
  <c r="Q24"/>
  <c r="Q26"/>
  <c r="Q28"/>
  <c r="Q30"/>
  <c r="Q32"/>
  <c r="Q34"/>
  <c r="Q36"/>
  <c r="Q38"/>
  <c r="Q40"/>
  <c r="Q42"/>
  <c r="Q44"/>
  <c r="Q46"/>
  <c r="Q48"/>
  <c r="Q50"/>
  <c r="Q52"/>
  <c r="Q54"/>
  <c r="Q56"/>
  <c r="Q58"/>
  <c r="Q60"/>
  <c r="Q62"/>
  <c r="Q64"/>
  <c r="Q66"/>
  <c r="Q68"/>
  <c r="Q70"/>
  <c r="Q72"/>
  <c r="Q74"/>
  <c r="Q13"/>
  <c r="Q15"/>
  <c r="Q17"/>
  <c r="Q19"/>
  <c r="Q21"/>
  <c r="Q23"/>
  <c r="Q25"/>
  <c r="Q27"/>
  <c r="Q29"/>
  <c r="Q31"/>
  <c r="Q33"/>
  <c r="Q35"/>
  <c r="Q37"/>
  <c r="Q39"/>
  <c r="Q41"/>
  <c r="Q43"/>
  <c r="Q45"/>
  <c r="Q47"/>
  <c r="Q49"/>
  <c r="Q51"/>
  <c r="Q53"/>
  <c r="Q55"/>
  <c r="Q57"/>
  <c r="Q59"/>
  <c r="Q61"/>
  <c r="Q63"/>
  <c r="Q65"/>
  <c r="Q67"/>
  <c r="Q69"/>
  <c r="Q71"/>
  <c r="Q73"/>
  <c r="R9" i="10"/>
  <c r="T9"/>
  <c r="Q9" i="9"/>
  <c r="P10" i="8"/>
  <c r="P9"/>
  <c r="Q9" i="7"/>
  <c r="P10" i="6"/>
  <c r="Q9"/>
  <c r="S9"/>
  <c r="Q9" i="5"/>
  <c r="Q9" i="4"/>
  <c r="Q9" i="3"/>
  <c r="Q9" i="2"/>
  <c r="U10" i="1" a="1"/>
  <c r="U10" s="1"/>
  <c r="U11" a="1"/>
  <c r="U11" s="1"/>
  <c r="U12" a="1"/>
  <c r="U12" s="1"/>
  <c r="U13" a="1"/>
  <c r="U13" s="1"/>
  <c r="R9" i="11" l="1"/>
  <c r="S9"/>
  <c r="S71" i="12"/>
  <c r="T71"/>
  <c r="X71" s="1"/>
  <c r="R71"/>
  <c r="S67"/>
  <c r="T67"/>
  <c r="X67" s="1"/>
  <c r="R67"/>
  <c r="S63"/>
  <c r="T63"/>
  <c r="X63" s="1"/>
  <c r="R63"/>
  <c r="S59"/>
  <c r="T59"/>
  <c r="X59" s="1"/>
  <c r="R59"/>
  <c r="S55"/>
  <c r="T55"/>
  <c r="X55" s="1"/>
  <c r="R55"/>
  <c r="S51"/>
  <c r="T51"/>
  <c r="X51" s="1"/>
  <c r="R51"/>
  <c r="S47"/>
  <c r="T47"/>
  <c r="X47" s="1"/>
  <c r="R47"/>
  <c r="S43"/>
  <c r="T43"/>
  <c r="X43" s="1"/>
  <c r="R43"/>
  <c r="S39"/>
  <c r="T39"/>
  <c r="X39" s="1"/>
  <c r="R39"/>
  <c r="S35"/>
  <c r="T35"/>
  <c r="X35" s="1"/>
  <c r="R35"/>
  <c r="S31"/>
  <c r="T31"/>
  <c r="X31" s="1"/>
  <c r="R31"/>
  <c r="S27"/>
  <c r="T27"/>
  <c r="X27" s="1"/>
  <c r="R27"/>
  <c r="S23"/>
  <c r="T23"/>
  <c r="X23" s="1"/>
  <c r="R23"/>
  <c r="S19"/>
  <c r="T19"/>
  <c r="X19" s="1"/>
  <c r="R19"/>
  <c r="S15"/>
  <c r="T15"/>
  <c r="X15" s="1"/>
  <c r="R15"/>
  <c r="T74"/>
  <c r="X74" s="1"/>
  <c r="R74"/>
  <c r="S74"/>
  <c r="T70"/>
  <c r="X70" s="1"/>
  <c r="R70"/>
  <c r="S70"/>
  <c r="T66"/>
  <c r="X66" s="1"/>
  <c r="R66"/>
  <c r="S66"/>
  <c r="T62"/>
  <c r="X62" s="1"/>
  <c r="R62"/>
  <c r="S62"/>
  <c r="T58"/>
  <c r="X58" s="1"/>
  <c r="R58"/>
  <c r="S58"/>
  <c r="T54"/>
  <c r="X54" s="1"/>
  <c r="R54"/>
  <c r="S54"/>
  <c r="T50"/>
  <c r="X50" s="1"/>
  <c r="R50"/>
  <c r="S50"/>
  <c r="T46"/>
  <c r="X46" s="1"/>
  <c r="R46"/>
  <c r="S46"/>
  <c r="T42"/>
  <c r="X42" s="1"/>
  <c r="R42"/>
  <c r="S42"/>
  <c r="T38"/>
  <c r="X38" s="1"/>
  <c r="R38"/>
  <c r="S38"/>
  <c r="T34"/>
  <c r="X34" s="1"/>
  <c r="R34"/>
  <c r="S34"/>
  <c r="T30"/>
  <c r="X30" s="1"/>
  <c r="R30"/>
  <c r="S30"/>
  <c r="T26"/>
  <c r="X26" s="1"/>
  <c r="R26"/>
  <c r="S26"/>
  <c r="T22"/>
  <c r="X22" s="1"/>
  <c r="R22"/>
  <c r="S22"/>
  <c r="T18"/>
  <c r="X18" s="1"/>
  <c r="R18"/>
  <c r="S18"/>
  <c r="T14"/>
  <c r="X14" s="1"/>
  <c r="R14"/>
  <c r="S14"/>
  <c r="T10"/>
  <c r="X10" s="1"/>
  <c r="R10"/>
  <c r="S10"/>
  <c r="T77"/>
  <c r="X77" s="1"/>
  <c r="R77"/>
  <c r="S77"/>
  <c r="T81"/>
  <c r="X81" s="1"/>
  <c r="R81"/>
  <c r="S81"/>
  <c r="T85"/>
  <c r="X85" s="1"/>
  <c r="R85"/>
  <c r="S85"/>
  <c r="T89"/>
  <c r="X89" s="1"/>
  <c r="R89"/>
  <c r="S89"/>
  <c r="T93"/>
  <c r="X93" s="1"/>
  <c r="R93"/>
  <c r="S93"/>
  <c r="T97"/>
  <c r="X97" s="1"/>
  <c r="R97"/>
  <c r="S97"/>
  <c r="T101"/>
  <c r="X101" s="1"/>
  <c r="R101"/>
  <c r="S101"/>
  <c r="T105"/>
  <c r="X105" s="1"/>
  <c r="R105"/>
  <c r="S105"/>
  <c r="T109"/>
  <c r="X109" s="1"/>
  <c r="R109"/>
  <c r="S109"/>
  <c r="T113"/>
  <c r="X113" s="1"/>
  <c r="R113"/>
  <c r="S113"/>
  <c r="T117"/>
  <c r="X117" s="1"/>
  <c r="R117"/>
  <c r="S117"/>
  <c r="T121"/>
  <c r="X121" s="1"/>
  <c r="R121"/>
  <c r="S121"/>
  <c r="T125"/>
  <c r="X125" s="1"/>
  <c r="R125"/>
  <c r="S125"/>
  <c r="T129"/>
  <c r="X129" s="1"/>
  <c r="R129"/>
  <c r="S129"/>
  <c r="T133"/>
  <c r="X133" s="1"/>
  <c r="R133"/>
  <c r="S133"/>
  <c r="T137"/>
  <c r="X137" s="1"/>
  <c r="R137"/>
  <c r="S137"/>
  <c r="T141"/>
  <c r="X141" s="1"/>
  <c r="R141"/>
  <c r="S141"/>
  <c r="T145"/>
  <c r="X145" s="1"/>
  <c r="R145"/>
  <c r="S145"/>
  <c r="T149"/>
  <c r="X149" s="1"/>
  <c r="R149"/>
  <c r="S149"/>
  <c r="T153"/>
  <c r="X153" s="1"/>
  <c r="R153"/>
  <c r="S153"/>
  <c r="T157"/>
  <c r="X157" s="1"/>
  <c r="R157"/>
  <c r="S157"/>
  <c r="S78"/>
  <c r="T78"/>
  <c r="X78" s="1"/>
  <c r="R78"/>
  <c r="S82"/>
  <c r="T82"/>
  <c r="X82" s="1"/>
  <c r="R82"/>
  <c r="S86"/>
  <c r="T86"/>
  <c r="X86" s="1"/>
  <c r="R86"/>
  <c r="S90"/>
  <c r="T90"/>
  <c r="X90" s="1"/>
  <c r="R90"/>
  <c r="S94"/>
  <c r="T94"/>
  <c r="X94" s="1"/>
  <c r="R94"/>
  <c r="S98"/>
  <c r="T98"/>
  <c r="X98" s="1"/>
  <c r="R98"/>
  <c r="S102"/>
  <c r="T102"/>
  <c r="X102" s="1"/>
  <c r="R102"/>
  <c r="S106"/>
  <c r="T106"/>
  <c r="X106" s="1"/>
  <c r="R106"/>
  <c r="S110"/>
  <c r="T110"/>
  <c r="X110" s="1"/>
  <c r="R110"/>
  <c r="S114"/>
  <c r="T114"/>
  <c r="X114" s="1"/>
  <c r="R114"/>
  <c r="S118"/>
  <c r="T118"/>
  <c r="X118" s="1"/>
  <c r="R118"/>
  <c r="S122"/>
  <c r="T122"/>
  <c r="X122" s="1"/>
  <c r="R122"/>
  <c r="S126"/>
  <c r="T126"/>
  <c r="X126" s="1"/>
  <c r="R126"/>
  <c r="S130"/>
  <c r="T130"/>
  <c r="X130" s="1"/>
  <c r="R130"/>
  <c r="S134"/>
  <c r="T134"/>
  <c r="X134" s="1"/>
  <c r="R134"/>
  <c r="S138"/>
  <c r="T138"/>
  <c r="X138" s="1"/>
  <c r="R138"/>
  <c r="S142"/>
  <c r="T142"/>
  <c r="X142" s="1"/>
  <c r="R142"/>
  <c r="S146"/>
  <c r="T146"/>
  <c r="X146" s="1"/>
  <c r="R146"/>
  <c r="S150"/>
  <c r="T150"/>
  <c r="X150" s="1"/>
  <c r="R150"/>
  <c r="S154"/>
  <c r="T154"/>
  <c r="X154" s="1"/>
  <c r="R154"/>
  <c r="S158"/>
  <c r="T158"/>
  <c r="X158" s="1"/>
  <c r="R158"/>
  <c r="S73"/>
  <c r="T73"/>
  <c r="X73" s="1"/>
  <c r="R73"/>
  <c r="S69"/>
  <c r="T69"/>
  <c r="X69" s="1"/>
  <c r="R69"/>
  <c r="S65"/>
  <c r="T65"/>
  <c r="X65" s="1"/>
  <c r="R65"/>
  <c r="S61"/>
  <c r="T61"/>
  <c r="X61" s="1"/>
  <c r="R61"/>
  <c r="S57"/>
  <c r="T57"/>
  <c r="X57" s="1"/>
  <c r="R57"/>
  <c r="S53"/>
  <c r="T53"/>
  <c r="X53" s="1"/>
  <c r="R53"/>
  <c r="S49"/>
  <c r="T49"/>
  <c r="X49" s="1"/>
  <c r="R49"/>
  <c r="S45"/>
  <c r="T45"/>
  <c r="X45" s="1"/>
  <c r="R45"/>
  <c r="S41"/>
  <c r="T41"/>
  <c r="X41" s="1"/>
  <c r="R41"/>
  <c r="S37"/>
  <c r="T37"/>
  <c r="X37" s="1"/>
  <c r="R37"/>
  <c r="S33"/>
  <c r="T33"/>
  <c r="X33" s="1"/>
  <c r="R33"/>
  <c r="S29"/>
  <c r="T29"/>
  <c r="X29" s="1"/>
  <c r="R29"/>
  <c r="S25"/>
  <c r="T25"/>
  <c r="X25" s="1"/>
  <c r="R25"/>
  <c r="S21"/>
  <c r="T21"/>
  <c r="X21" s="1"/>
  <c r="R21"/>
  <c r="S17"/>
  <c r="T17"/>
  <c r="X17" s="1"/>
  <c r="R17"/>
  <c r="S13"/>
  <c r="T13"/>
  <c r="X13" s="1"/>
  <c r="R13"/>
  <c r="T72"/>
  <c r="X72" s="1"/>
  <c r="R72"/>
  <c r="S72"/>
  <c r="T68"/>
  <c r="X68" s="1"/>
  <c r="R68"/>
  <c r="S68"/>
  <c r="T64"/>
  <c r="X64" s="1"/>
  <c r="R64"/>
  <c r="S64"/>
  <c r="T60"/>
  <c r="X60" s="1"/>
  <c r="R60"/>
  <c r="S60"/>
  <c r="T56"/>
  <c r="X56" s="1"/>
  <c r="R56"/>
  <c r="S56"/>
  <c r="T52"/>
  <c r="X52" s="1"/>
  <c r="R52"/>
  <c r="S52"/>
  <c r="T48"/>
  <c r="X48" s="1"/>
  <c r="R48"/>
  <c r="S48"/>
  <c r="T44"/>
  <c r="X44" s="1"/>
  <c r="R44"/>
  <c r="S44"/>
  <c r="T40"/>
  <c r="X40" s="1"/>
  <c r="R40"/>
  <c r="S40"/>
  <c r="T36"/>
  <c r="X36" s="1"/>
  <c r="R36"/>
  <c r="S36"/>
  <c r="T32"/>
  <c r="X32" s="1"/>
  <c r="R32"/>
  <c r="S32"/>
  <c r="T28"/>
  <c r="X28" s="1"/>
  <c r="R28"/>
  <c r="S28"/>
  <c r="T24"/>
  <c r="X24" s="1"/>
  <c r="R24"/>
  <c r="S24"/>
  <c r="T20"/>
  <c r="X20" s="1"/>
  <c r="R20"/>
  <c r="S20"/>
  <c r="T16"/>
  <c r="X16" s="1"/>
  <c r="R16"/>
  <c r="S16"/>
  <c r="T12"/>
  <c r="X12" s="1"/>
  <c r="R12"/>
  <c r="S12"/>
  <c r="X9"/>
  <c r="T75"/>
  <c r="X75" s="1"/>
  <c r="R75"/>
  <c r="S75"/>
  <c r="T79"/>
  <c r="X79" s="1"/>
  <c r="R79"/>
  <c r="S79"/>
  <c r="T83"/>
  <c r="X83" s="1"/>
  <c r="R83"/>
  <c r="S83"/>
  <c r="T87"/>
  <c r="X87" s="1"/>
  <c r="R87"/>
  <c r="S87"/>
  <c r="T91"/>
  <c r="X91" s="1"/>
  <c r="R91"/>
  <c r="S91"/>
  <c r="T95"/>
  <c r="X95" s="1"/>
  <c r="R95"/>
  <c r="S95"/>
  <c r="T99"/>
  <c r="X99" s="1"/>
  <c r="R99"/>
  <c r="S99"/>
  <c r="T103"/>
  <c r="X103" s="1"/>
  <c r="R103"/>
  <c r="S103"/>
  <c r="T107"/>
  <c r="X107" s="1"/>
  <c r="R107"/>
  <c r="S107"/>
  <c r="T111"/>
  <c r="X111" s="1"/>
  <c r="R111"/>
  <c r="S111"/>
  <c r="T115"/>
  <c r="X115" s="1"/>
  <c r="R115"/>
  <c r="S115"/>
  <c r="T119"/>
  <c r="X119" s="1"/>
  <c r="R119"/>
  <c r="S119"/>
  <c r="T123"/>
  <c r="X123" s="1"/>
  <c r="R123"/>
  <c r="S123"/>
  <c r="T127"/>
  <c r="X127" s="1"/>
  <c r="R127"/>
  <c r="S127"/>
  <c r="T131"/>
  <c r="X131" s="1"/>
  <c r="R131"/>
  <c r="S131"/>
  <c r="T135"/>
  <c r="X135" s="1"/>
  <c r="R135"/>
  <c r="S135"/>
  <c r="T139"/>
  <c r="X139" s="1"/>
  <c r="R139"/>
  <c r="S139"/>
  <c r="T143"/>
  <c r="X143" s="1"/>
  <c r="R143"/>
  <c r="S143"/>
  <c r="T147"/>
  <c r="X147" s="1"/>
  <c r="R147"/>
  <c r="S147"/>
  <c r="T151"/>
  <c r="X151" s="1"/>
  <c r="R151"/>
  <c r="S151"/>
  <c r="T155"/>
  <c r="X155" s="1"/>
  <c r="R155"/>
  <c r="S155"/>
  <c r="S76"/>
  <c r="T76"/>
  <c r="X76" s="1"/>
  <c r="R76"/>
  <c r="S80"/>
  <c r="T80"/>
  <c r="X80" s="1"/>
  <c r="R80"/>
  <c r="S84"/>
  <c r="T84"/>
  <c r="X84" s="1"/>
  <c r="R84"/>
  <c r="S88"/>
  <c r="T88"/>
  <c r="X88" s="1"/>
  <c r="R88"/>
  <c r="S92"/>
  <c r="T92"/>
  <c r="X92" s="1"/>
  <c r="R92"/>
  <c r="S96"/>
  <c r="T96"/>
  <c r="X96" s="1"/>
  <c r="R96"/>
  <c r="S100"/>
  <c r="T100"/>
  <c r="X100" s="1"/>
  <c r="R100"/>
  <c r="S104"/>
  <c r="T104"/>
  <c r="X104" s="1"/>
  <c r="R104"/>
  <c r="S108"/>
  <c r="T108"/>
  <c r="X108" s="1"/>
  <c r="R108"/>
  <c r="S112"/>
  <c r="T112"/>
  <c r="X112" s="1"/>
  <c r="R112"/>
  <c r="S116"/>
  <c r="T116"/>
  <c r="X116" s="1"/>
  <c r="R116"/>
  <c r="S120"/>
  <c r="T120"/>
  <c r="X120" s="1"/>
  <c r="R120"/>
  <c r="S124"/>
  <c r="T124"/>
  <c r="X124" s="1"/>
  <c r="R124"/>
  <c r="S128"/>
  <c r="T128"/>
  <c r="X128" s="1"/>
  <c r="R128"/>
  <c r="S132"/>
  <c r="T132"/>
  <c r="X132" s="1"/>
  <c r="R132"/>
  <c r="S136"/>
  <c r="T136"/>
  <c r="X136" s="1"/>
  <c r="R136"/>
  <c r="S140"/>
  <c r="T140"/>
  <c r="X140" s="1"/>
  <c r="R140"/>
  <c r="S144"/>
  <c r="T144"/>
  <c r="X144" s="1"/>
  <c r="R144"/>
  <c r="S148"/>
  <c r="T148"/>
  <c r="X148" s="1"/>
  <c r="R148"/>
  <c r="S152"/>
  <c r="T152"/>
  <c r="X152" s="1"/>
  <c r="R152"/>
  <c r="S156"/>
  <c r="T156"/>
  <c r="X156" s="1"/>
  <c r="R156"/>
  <c r="X9" i="10"/>
  <c r="T9" i="9"/>
  <c r="R9"/>
  <c r="S9"/>
  <c r="S10" i="8"/>
  <c r="W10" s="1"/>
  <c r="Q10"/>
  <c r="R10"/>
  <c r="R9"/>
  <c r="S9"/>
  <c r="Q9"/>
  <c r="T9" i="7"/>
  <c r="R9"/>
  <c r="S9"/>
  <c r="W9" i="6"/>
  <c r="R10"/>
  <c r="S10"/>
  <c r="W10" s="1"/>
  <c r="Q10"/>
  <c r="T9" i="5"/>
  <c r="R9"/>
  <c r="S9"/>
  <c r="T9" i="4"/>
  <c r="R9"/>
  <c r="S9"/>
  <c r="T9" i="3"/>
  <c r="S9"/>
  <c r="R9"/>
  <c r="T9" i="2"/>
  <c r="S9"/>
  <c r="R9"/>
  <c r="P8" i="1"/>
  <c r="Q9" s="1"/>
  <c r="T9" s="1"/>
  <c r="D164" i="12" l="1"/>
  <c r="D162"/>
  <c r="AL7"/>
  <c r="AJ7"/>
  <c r="AH7"/>
  <c r="AB7"/>
  <c r="AF7"/>
  <c r="P162"/>
  <c r="AD7"/>
  <c r="AC7"/>
  <c r="P161"/>
  <c r="P13" i="11"/>
  <c r="AF7"/>
  <c r="AB7"/>
  <c r="AC7"/>
  <c r="P12"/>
  <c r="AD7"/>
  <c r="AD7" i="10"/>
  <c r="AC7"/>
  <c r="P12"/>
  <c r="D15"/>
  <c r="D13"/>
  <c r="AL7"/>
  <c r="AJ7"/>
  <c r="AH7"/>
  <c r="AB7"/>
  <c r="AF7"/>
  <c r="P13"/>
  <c r="P13" i="9"/>
  <c r="P12"/>
  <c r="AF7"/>
  <c r="AD7"/>
  <c r="AB7"/>
  <c r="X9"/>
  <c r="AC7"/>
  <c r="O14" i="8"/>
  <c r="O13"/>
  <c r="W9"/>
  <c r="AB7"/>
  <c r="AE7"/>
  <c r="AC7"/>
  <c r="AA7"/>
  <c r="P13" i="7"/>
  <c r="P12"/>
  <c r="AF7"/>
  <c r="AD7"/>
  <c r="AB7"/>
  <c r="X9"/>
  <c r="AC7"/>
  <c r="AC7" i="6"/>
  <c r="AB7"/>
  <c r="O13"/>
  <c r="D16"/>
  <c r="D14"/>
  <c r="AK7"/>
  <c r="AI7"/>
  <c r="AG7"/>
  <c r="AA7"/>
  <c r="AE7"/>
  <c r="O14"/>
  <c r="P13" i="5"/>
  <c r="P12"/>
  <c r="AF7"/>
  <c r="AD7"/>
  <c r="AB7"/>
  <c r="X9"/>
  <c r="AC7"/>
  <c r="P13" i="4"/>
  <c r="P12"/>
  <c r="AD7"/>
  <c r="AB7"/>
  <c r="X9"/>
  <c r="AC7"/>
  <c r="AF7"/>
  <c r="P13" i="3"/>
  <c r="P12"/>
  <c r="X9"/>
  <c r="AC7"/>
  <c r="AF7"/>
  <c r="AD7"/>
  <c r="AB7"/>
  <c r="P13" i="2"/>
  <c r="P12"/>
  <c r="AD7"/>
  <c r="X9"/>
  <c r="AC7"/>
  <c r="AF7"/>
  <c r="AB7"/>
  <c r="Z7" i="1"/>
  <c r="Y7"/>
  <c r="D161" i="12" l="1"/>
  <c r="AM7"/>
  <c r="AK7"/>
  <c r="AA7"/>
  <c r="AI7"/>
  <c r="AE7"/>
  <c r="D15" i="11"/>
  <c r="AL7"/>
  <c r="AH7"/>
  <c r="D13"/>
  <c r="AJ7"/>
  <c r="AA7" i="10"/>
  <c r="AE7" s="1"/>
  <c r="D12"/>
  <c r="D15" i="9"/>
  <c r="D13"/>
  <c r="AL7"/>
  <c r="AJ7"/>
  <c r="AH7"/>
  <c r="D16" i="8"/>
  <c r="D14"/>
  <c r="AK7"/>
  <c r="AI7"/>
  <c r="AG7"/>
  <c r="D15" i="7"/>
  <c r="D13"/>
  <c r="AL7"/>
  <c r="AJ7"/>
  <c r="AH7"/>
  <c r="Z7" i="6"/>
  <c r="AD7" s="1"/>
  <c r="D13"/>
  <c r="AL7"/>
  <c r="D15" i="5"/>
  <c r="D13"/>
  <c r="AL7"/>
  <c r="AJ7"/>
  <c r="AH7"/>
  <c r="D15" i="4"/>
  <c r="D13"/>
  <c r="AL7"/>
  <c r="AJ7"/>
  <c r="AH7"/>
  <c r="D15" i="3"/>
  <c r="D13"/>
  <c r="AL7"/>
  <c r="AJ7"/>
  <c r="AH7"/>
  <c r="D15" i="2"/>
  <c r="D13"/>
  <c r="AL7"/>
  <c r="AJ7"/>
  <c r="AH7"/>
  <c r="X9" i="1"/>
  <c r="R9"/>
  <c r="S9"/>
  <c r="AM7" i="10" l="1"/>
  <c r="P160" i="12"/>
  <c r="D160"/>
  <c r="AG7"/>
  <c r="AA7" i="11"/>
  <c r="AK7" s="1"/>
  <c r="D12"/>
  <c r="AM7"/>
  <c r="P11" i="10"/>
  <c r="D11"/>
  <c r="AG7"/>
  <c r="AI7"/>
  <c r="AK7"/>
  <c r="D12" i="9"/>
  <c r="AA7"/>
  <c r="D13" i="8"/>
  <c r="Z7"/>
  <c r="D12" i="7"/>
  <c r="AA7"/>
  <c r="O12" i="6"/>
  <c r="D12"/>
  <c r="AF7"/>
  <c r="AH7"/>
  <c r="AJ7"/>
  <c r="D12" i="5"/>
  <c r="AA7"/>
  <c r="AK7" s="1"/>
  <c r="D12" i="4"/>
  <c r="AA7"/>
  <c r="AK7" s="1"/>
  <c r="D12" i="3"/>
  <c r="AA7"/>
  <c r="AK7" s="1"/>
  <c r="D12" i="2"/>
  <c r="AA7"/>
  <c r="AC7" i="1"/>
  <c r="AD7"/>
  <c r="AB7"/>
  <c r="P13"/>
  <c r="AF7"/>
  <c r="P12"/>
  <c r="AL7"/>
  <c r="D12" s="1"/>
  <c r="D15"/>
  <c r="D13"/>
  <c r="AJ7"/>
  <c r="AH7"/>
  <c r="P11" i="11" l="1"/>
  <c r="D11"/>
  <c r="AG7"/>
  <c r="AE7"/>
  <c r="AI7"/>
  <c r="P11" i="9"/>
  <c r="D11"/>
  <c r="AG7"/>
  <c r="AE7"/>
  <c r="AM7"/>
  <c r="AI7"/>
  <c r="AK7"/>
  <c r="O12" i="8"/>
  <c r="D12"/>
  <c r="AD7"/>
  <c r="AF7"/>
  <c r="AL7"/>
  <c r="AH7"/>
  <c r="AJ7"/>
  <c r="P11" i="7"/>
  <c r="D11"/>
  <c r="AG7"/>
  <c r="AE7"/>
  <c r="AM7"/>
  <c r="AI7"/>
  <c r="AK7"/>
  <c r="P11" i="5"/>
  <c r="D11"/>
  <c r="AG7"/>
  <c r="AE7"/>
  <c r="AM7"/>
  <c r="AI7"/>
  <c r="P11" i="4"/>
  <c r="D11"/>
  <c r="AG7"/>
  <c r="AE7"/>
  <c r="AM7"/>
  <c r="AI7"/>
  <c r="P11" i="3"/>
  <c r="D11"/>
  <c r="AE7"/>
  <c r="AG7"/>
  <c r="AM7"/>
  <c r="AI7"/>
  <c r="P11" i="2"/>
  <c r="D11"/>
  <c r="AE7"/>
  <c r="AG7"/>
  <c r="AM7"/>
  <c r="AI7"/>
  <c r="AK7"/>
  <c r="AA7" i="1"/>
  <c r="AK7" l="1"/>
  <c r="P11"/>
  <c r="D11"/>
  <c r="AG7"/>
  <c r="AM7"/>
  <c r="AE7"/>
  <c r="AI7"/>
</calcChain>
</file>

<file path=xl/sharedStrings.xml><?xml version="1.0" encoding="utf-8"?>
<sst xmlns="http://schemas.openxmlformats.org/spreadsheetml/2006/main" count="1747" uniqueCount="136">
  <si>
    <t>HỌC VIỆN CÔNG NGHỆ BƯU CHÍNH VIỄN THÔNG</t>
  </si>
  <si>
    <t>DANH SÁCH SINH VIÊN DỰ THI</t>
  </si>
  <si>
    <t>TRUNG TÂM KHẢO THÍ VÀ ĐẢM BẢO CHẤT LƯỢNG GIÁO DỤC</t>
  </si>
  <si>
    <t>Học phần:</t>
  </si>
  <si>
    <t>Số tín chỉ:</t>
  </si>
  <si>
    <t>Số
TT</t>
  </si>
  <si>
    <t>Mã SV</t>
  </si>
  <si>
    <t>Họ và tên</t>
  </si>
  <si>
    <t>Ngày sinh</t>
  </si>
  <si>
    <t>Lớp</t>
  </si>
  <si>
    <t>Điểm CC</t>
  </si>
  <si>
    <t>Điểm TBKT</t>
  </si>
  <si>
    <t>Điểm TN-TH</t>
  </si>
  <si>
    <t>Điểm BTTL</t>
  </si>
  <si>
    <t>Mã đề</t>
  </si>
  <si>
    <t>Số tờ</t>
  </si>
  <si>
    <t>Ký tên</t>
  </si>
  <si>
    <t>Số Phách</t>
  </si>
  <si>
    <t>Điểm
THI</t>
  </si>
  <si>
    <t>Điểm
KTHP</t>
  </si>
  <si>
    <t>Điểm hệ
chữ</t>
  </si>
  <si>
    <t>Xếp loại</t>
  </si>
  <si>
    <t>Ghi chú</t>
  </si>
  <si>
    <t>Phòng thi</t>
  </si>
  <si>
    <t>KT</t>
  </si>
  <si>
    <t>CC</t>
  </si>
  <si>
    <t>ĐCT</t>
  </si>
  <si>
    <t>Tỷ lệ</t>
  </si>
  <si>
    <t>SL</t>
  </si>
  <si>
    <t>Trọng số:</t>
  </si>
  <si>
    <t/>
  </si>
  <si>
    <t>Ghi chú:</t>
  </si>
  <si>
    <t>- Số SV theo DS:</t>
  </si>
  <si>
    <t>SV</t>
  </si>
  <si>
    <t>- Số SV dự thi:</t>
  </si>
  <si>
    <t>- Số SV thi đạt:</t>
  </si>
  <si>
    <t>- Số SV vắng thi:</t>
  </si>
  <si>
    <t xml:space="preserve">CÁN BỘ KHỚP PHÁCH </t>
  </si>
  <si>
    <t>SỐ 1</t>
  </si>
  <si>
    <t>SỐ 2</t>
  </si>
  <si>
    <t>CÁN BỘ COI THI</t>
  </si>
  <si>
    <t>Thi đạt</t>
  </si>
  <si>
    <t>Thi lại</t>
  </si>
  <si>
    <t>Học lại</t>
  </si>
  <si>
    <t>Vắng thi</t>
  </si>
  <si>
    <t>Vi phạm quy chế thi</t>
  </si>
  <si>
    <t>Sỹ số</t>
  </si>
  <si>
    <t>Học phần</t>
  </si>
  <si>
    <t>- Số SV thi không đạt:</t>
  </si>
  <si>
    <t>- Số SV vắng thi có phép:</t>
  </si>
  <si>
    <t>- Số SV thi lại:</t>
  </si>
  <si>
    <t xml:space="preserve">Ngày thi: </t>
  </si>
  <si>
    <t>KT TRƯỞNG TRUNG TÂM
PHÓ TRƯỞNG TRUNG TÂM</t>
  </si>
  <si>
    <t>Trần Thị Mỹ Hạnh</t>
  </si>
  <si>
    <t>Hà Nội, ngày   tháng   năm 2019</t>
  </si>
  <si>
    <t>Nhóm:</t>
  </si>
  <si>
    <t>Thi lần 2 học kỳ 2 năm học 2018 - 2019</t>
  </si>
  <si>
    <t>B15DCKT038</t>
  </si>
  <si>
    <t>Đỗ Văn</t>
  </si>
  <si>
    <t>Hai</t>
  </si>
  <si>
    <t>12/04/1993</t>
  </si>
  <si>
    <t>D15CQKT02-B</t>
  </si>
  <si>
    <t>G03</t>
  </si>
  <si>
    <t xml:space="preserve"> FIA1436-01</t>
  </si>
  <si>
    <t xml:space="preserve">         Kế toán doanh nghiệp vận tải</t>
  </si>
  <si>
    <t>Ngày thi: 9/9/2019</t>
  </si>
  <si>
    <t xml:space="preserve">Giờ thi </t>
  </si>
  <si>
    <t>18h00</t>
  </si>
  <si>
    <t>Ngày thi: 10/9/2019</t>
  </si>
  <si>
    <t>Ngày thi: 11/9/2019</t>
  </si>
  <si>
    <t>Ngày thi: 12/9/2019</t>
  </si>
  <si>
    <t>Ngày thi: 13/9/2019</t>
  </si>
  <si>
    <t>Kế toán doanh nghiệp BCVT</t>
  </si>
  <si>
    <t xml:space="preserve"> FIA1435-02</t>
  </si>
  <si>
    <t>B16DCKT118</t>
  </si>
  <si>
    <t>Trần Thị</t>
  </si>
  <si>
    <t>Quỳnh</t>
  </si>
  <si>
    <t>23/06/1998</t>
  </si>
  <si>
    <t>D16CQKT02-B</t>
  </si>
  <si>
    <t xml:space="preserve"> FIA1440-02</t>
  </si>
  <si>
    <t>Định giá doanh nghiệp</t>
  </si>
  <si>
    <t>B14DCKT101</t>
  </si>
  <si>
    <t>Dương Nguyên</t>
  </si>
  <si>
    <t>Trang</t>
  </si>
  <si>
    <t>11/01/1996</t>
  </si>
  <si>
    <t>D14CQKT01-B</t>
  </si>
  <si>
    <t xml:space="preserve"> FIA1312-01</t>
  </si>
  <si>
    <t xml:space="preserve">  Kế toán tài chính 1</t>
  </si>
  <si>
    <t>B16DCQT135</t>
  </si>
  <si>
    <t>Đỗ Thị Anh</t>
  </si>
  <si>
    <t>Thư</t>
  </si>
  <si>
    <t>10/10/1998</t>
  </si>
  <si>
    <t>D16CQQT03-B</t>
  </si>
  <si>
    <t>Quản trị tài chính doanh nghiệp</t>
  </si>
  <si>
    <t>FIA1324-03</t>
  </si>
  <si>
    <t>Thanh toán quốc tế</t>
  </si>
  <si>
    <t>B17DCKT025</t>
  </si>
  <si>
    <t>Phạm Tiến</t>
  </si>
  <si>
    <t>Dũng</t>
  </si>
  <si>
    <t>01/04/1999</t>
  </si>
  <si>
    <t>D17CQKT01-B</t>
  </si>
  <si>
    <t>FIA1327M-01</t>
  </si>
  <si>
    <t>Kế toán tài chính 3</t>
  </si>
  <si>
    <t>FIA1414-02</t>
  </si>
  <si>
    <t>Kế toán quản trị 1</t>
  </si>
  <si>
    <t>FIA1310-03</t>
  </si>
  <si>
    <t>ACCA</t>
  </si>
  <si>
    <t>B16DCKT087</t>
  </si>
  <si>
    <t>Tạ Thị</t>
  </si>
  <si>
    <t>Mai</t>
  </si>
  <si>
    <t>04/12/1998</t>
  </si>
  <si>
    <t>D16CQKT03-B</t>
  </si>
  <si>
    <t xml:space="preserve"> FIA1401-01</t>
  </si>
  <si>
    <t>Thị trường chứng khoán</t>
  </si>
  <si>
    <t>G04</t>
  </si>
  <si>
    <t xml:space="preserve"> FIA1433-03</t>
  </si>
  <si>
    <t xml:space="preserve"> FIA1439-01</t>
  </si>
  <si>
    <t xml:space="preserve">    Ngân hàng và nghiệp vụ ngân hàng</t>
  </si>
  <si>
    <t xml:space="preserve">BẢNG ĐIỂM HỌC PHẦN </t>
  </si>
  <si>
    <t xml:space="preserve">Đặng Tiến Mậu </t>
  </si>
  <si>
    <t xml:space="preserve">Hồ Thanh Nga </t>
  </si>
  <si>
    <t>Đặng Tiến Mậu</t>
  </si>
  <si>
    <t>Hồ Thanh Nga</t>
  </si>
  <si>
    <t>Hà Nội, ngày  20 tháng 9  năm 2019</t>
  </si>
  <si>
    <t>Hà Nội, ngày 20  tháng  9 năm 2019</t>
  </si>
  <si>
    <t>Hà Nội, ngày 20  tháng 9  năm 2019</t>
  </si>
  <si>
    <t xml:space="preserve">             Giờ thi: 18h00</t>
  </si>
  <si>
    <t>Hà Nội, ngày 18  tháng 9  năm 2019</t>
  </si>
  <si>
    <t>Hà Nội, ngày 19  tháng 9  năm 2019</t>
  </si>
  <si>
    <t>Hà Nội, ngày  18 tháng 9 năm 2019</t>
  </si>
  <si>
    <t xml:space="preserve">            Giờ thi: 18h00</t>
  </si>
  <si>
    <t>Hà Nội, ngày 20  tháng  9  năm 2019</t>
  </si>
  <si>
    <t xml:space="preserve">  Giờ thi: 18h00</t>
  </si>
  <si>
    <t>Giờ thi: 18h00</t>
  </si>
  <si>
    <t>Hà Nội, ngày 20  tháng9   năm 2019</t>
  </si>
  <si>
    <t>Hà Nội, ngày  20  tháng 9  năm 2019</t>
  </si>
</sst>
</file>

<file path=xl/styles.xml><?xml version="1.0" encoding="utf-8"?>
<styleSheet xmlns="http://schemas.openxmlformats.org/spreadsheetml/2006/main">
  <numFmts count="2">
    <numFmt numFmtId="164" formatCode="0.0_);[Red]\(0.0\)"/>
    <numFmt numFmtId="165" formatCode="#,##0.0"/>
  </numFmts>
  <fonts count="26">
    <font>
      <sz val="12"/>
      <name val=".VnTime"/>
      <family val="2"/>
    </font>
    <font>
      <sz val="12"/>
      <name val="Times New Roman"/>
      <family val="1"/>
    </font>
    <font>
      <sz val="11"/>
      <name val=".VnTime"/>
      <family val="2"/>
    </font>
    <font>
      <sz val="10"/>
      <name val="Times New Roman"/>
      <family val="1"/>
    </font>
    <font>
      <b/>
      <sz val="16"/>
      <name val="Times New Roman"/>
      <family val="1"/>
    </font>
    <font>
      <sz val="11"/>
      <name val="Times New Roman"/>
      <family val="1"/>
    </font>
    <font>
      <b/>
      <u/>
      <sz val="8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u/>
      <sz val="8.25"/>
      <color indexed="12"/>
      <name val=".VnTime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3"/>
      <name val="Times New Roman"/>
      <family val="1"/>
    </font>
    <font>
      <sz val="9"/>
      <name val="Times New Roman"/>
      <family val="1"/>
    </font>
    <font>
      <i/>
      <sz val="12"/>
      <name val="Times New Roman"/>
      <family val="1"/>
    </font>
    <font>
      <sz val="10"/>
      <name val="MS Sans Serif"/>
      <family val="2"/>
    </font>
    <font>
      <sz val="12"/>
      <color theme="0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sz val="11"/>
      <name val="Calibri"/>
      <family val="2"/>
    </font>
    <font>
      <b/>
      <sz val="11"/>
      <name val="Arial"/>
      <family val="2"/>
    </font>
    <font>
      <b/>
      <sz val="11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2" fillId="0" borderId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" fillId="0" borderId="0"/>
    <xf numFmtId="0" fontId="2" fillId="0" borderId="0"/>
    <xf numFmtId="0" fontId="18" fillId="0" borderId="0"/>
    <xf numFmtId="0" fontId="23" fillId="0" borderId="0"/>
  </cellStyleXfs>
  <cellXfs count="228">
    <xf numFmtId="0" fontId="0" fillId="0" borderId="0" xfId="0"/>
    <xf numFmtId="0" fontId="1" fillId="0" borderId="0" xfId="0" applyFont="1" applyFill="1" applyProtection="1">
      <protection locked="0"/>
    </xf>
    <xf numFmtId="0" fontId="1" fillId="0" borderId="0" xfId="0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0" fontId="7" fillId="0" borderId="0" xfId="0" applyFont="1" applyAlignment="1" applyProtection="1">
      <alignment horizontal="justify"/>
      <protection locked="0"/>
    </xf>
    <xf numFmtId="0" fontId="7" fillId="0" borderId="0" xfId="0" applyFont="1" applyBorder="1" applyAlignment="1" applyProtection="1">
      <alignment horizontal="justify"/>
      <protection locked="0"/>
    </xf>
    <xf numFmtId="0" fontId="5" fillId="0" borderId="0" xfId="1" applyFont="1" applyFill="1" applyProtection="1">
      <protection locked="0"/>
    </xf>
    <xf numFmtId="0" fontId="9" fillId="0" borderId="0" xfId="1" applyFont="1" applyFill="1" applyProtection="1"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Fill="1" applyBorder="1" applyAlignment="1" applyProtection="1">
      <alignment vertical="center" textRotation="90" wrapText="1"/>
      <protection locked="0"/>
    </xf>
    <xf numFmtId="0" fontId="9" fillId="0" borderId="10" xfId="0" applyFont="1" applyFill="1" applyBorder="1" applyAlignment="1" applyProtection="1">
      <alignment vertical="center" textRotation="90" wrapText="1"/>
      <protection locked="0"/>
    </xf>
    <xf numFmtId="0" fontId="9" fillId="0" borderId="11" xfId="0" applyFont="1" applyFill="1" applyBorder="1" applyAlignment="1" applyProtection="1">
      <alignment vertical="center" textRotation="90" wrapText="1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3" fillId="0" borderId="12" xfId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14" fontId="3" fillId="0" borderId="12" xfId="0" applyNumberFormat="1" applyFont="1" applyFill="1" applyBorder="1" applyAlignment="1">
      <alignment horizontal="center" vertical="center"/>
    </xf>
    <xf numFmtId="164" fontId="3" fillId="0" borderId="14" xfId="4" quotePrefix="1" applyNumberFormat="1" applyFont="1" applyBorder="1" applyAlignment="1" applyProtection="1">
      <alignment horizontal="center" vertical="center"/>
      <protection locked="0"/>
    </xf>
    <xf numFmtId="0" fontId="3" fillId="0" borderId="14" xfId="4" quotePrefix="1" applyFont="1" applyBorder="1" applyAlignment="1" applyProtection="1">
      <alignment horizontal="center" vertical="center"/>
      <protection locked="0"/>
    </xf>
    <xf numFmtId="165" fontId="3" fillId="0" borderId="12" xfId="0" quotePrefix="1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/>
      <protection hidden="1"/>
    </xf>
    <xf numFmtId="1" fontId="3" fillId="0" borderId="12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3" fillId="0" borderId="15" xfId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0" fontId="13" fillId="0" borderId="17" xfId="0" applyFont="1" applyFill="1" applyBorder="1" applyAlignment="1">
      <alignment vertical="center"/>
    </xf>
    <xf numFmtId="14" fontId="3" fillId="0" borderId="15" xfId="0" applyNumberFormat="1" applyFont="1" applyFill="1" applyBorder="1" applyAlignment="1">
      <alignment horizontal="center" vertical="center"/>
    </xf>
    <xf numFmtId="164" fontId="3" fillId="0" borderId="17" xfId="4" quotePrefix="1" applyNumberFormat="1" applyFont="1" applyBorder="1" applyAlignment="1" applyProtection="1">
      <alignment horizontal="center" vertical="center"/>
      <protection locked="0"/>
    </xf>
    <xf numFmtId="0" fontId="3" fillId="0" borderId="17" xfId="4" quotePrefix="1" applyFont="1" applyBorder="1" applyAlignment="1" applyProtection="1">
      <alignment horizontal="center" vertical="center"/>
      <protection locked="0"/>
    </xf>
    <xf numFmtId="165" fontId="14" fillId="0" borderId="15" xfId="0" applyNumberFormat="1" applyFont="1" applyFill="1" applyBorder="1" applyAlignment="1" applyProtection="1">
      <alignment horizontal="center" vertical="center"/>
      <protection hidden="1"/>
    </xf>
    <xf numFmtId="0" fontId="3" fillId="0" borderId="15" xfId="0" applyFont="1" applyFill="1" applyBorder="1" applyAlignment="1" applyProtection="1">
      <alignment horizontal="center"/>
      <protection hidden="1"/>
    </xf>
    <xf numFmtId="165" fontId="3" fillId="0" borderId="15" xfId="0" quotePrefix="1" applyNumberFormat="1" applyFont="1" applyFill="1" applyBorder="1" applyAlignment="1" applyProtection="1">
      <alignment horizontal="center"/>
      <protection hidden="1"/>
    </xf>
    <xf numFmtId="0" fontId="3" fillId="0" borderId="15" xfId="0" applyFont="1" applyFill="1" applyBorder="1" applyAlignment="1" applyProtection="1">
      <alignment horizontal="center" vertical="center"/>
      <protection hidden="1"/>
    </xf>
    <xf numFmtId="1" fontId="3" fillId="0" borderId="15" xfId="0" applyNumberFormat="1" applyFont="1" applyFill="1" applyBorder="1" applyAlignment="1" applyProtection="1">
      <alignment horizontal="center"/>
      <protection hidden="1"/>
    </xf>
    <xf numFmtId="0" fontId="3" fillId="0" borderId="17" xfId="4" applyFont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/>
      <protection locked="0"/>
    </xf>
    <xf numFmtId="0" fontId="5" fillId="0" borderId="0" xfId="5" applyFont="1" applyFill="1" applyBorder="1" applyAlignment="1" applyProtection="1">
      <alignment horizontal="left" vertical="center"/>
      <protection locked="0"/>
    </xf>
    <xf numFmtId="0" fontId="5" fillId="0" borderId="0" xfId="5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wrapText="1"/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16" fillId="0" borderId="0" xfId="5" quotePrefix="1" applyFont="1" applyFill="1" applyBorder="1" applyAlignment="1" applyProtection="1">
      <alignment vertical="center"/>
      <protection locked="0"/>
    </xf>
    <xf numFmtId="0" fontId="16" fillId="0" borderId="0" xfId="5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Protection="1">
      <protection locked="0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locked="0"/>
    </xf>
    <xf numFmtId="0" fontId="9" fillId="0" borderId="0" xfId="1" applyFont="1" applyFill="1" applyBorder="1" applyAlignment="1" applyProtection="1">
      <protection locked="0"/>
    </xf>
    <xf numFmtId="0" fontId="9" fillId="0" borderId="0" xfId="6" applyFont="1" applyFill="1" applyBorder="1" applyAlignment="1" applyProtection="1">
      <alignment vertical="center"/>
      <protection locked="0"/>
    </xf>
    <xf numFmtId="0" fontId="5" fillId="0" borderId="0" xfId="6" applyFont="1" applyFill="1" applyBorder="1" applyAlignment="1" applyProtection="1">
      <alignment horizontal="left" vertical="center"/>
      <protection locked="0"/>
    </xf>
    <xf numFmtId="0" fontId="5" fillId="0" borderId="0" xfId="6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9" fillId="0" borderId="0" xfId="3" applyFont="1" applyFill="1" applyAlignment="1" applyProtection="1">
      <alignment horizontal="center"/>
      <protection locked="0"/>
    </xf>
    <xf numFmtId="0" fontId="9" fillId="2" borderId="4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Protection="1">
      <protection locked="0"/>
    </xf>
    <xf numFmtId="0" fontId="19" fillId="0" borderId="0" xfId="0" applyFont="1" applyFill="1" applyBorder="1" applyProtection="1">
      <protection locked="0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21" fillId="0" borderId="0" xfId="2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 applyProtection="1">
      <alignment horizontal="center"/>
      <protection locked="0"/>
    </xf>
    <xf numFmtId="0" fontId="20" fillId="0" borderId="0" xfId="2" applyFont="1" applyFill="1" applyBorder="1" applyAlignment="1" applyProtection="1">
      <alignment horizontal="left" vertical="center" wrapText="1"/>
      <protection hidden="1"/>
    </xf>
    <xf numFmtId="0" fontId="20" fillId="0" borderId="0" xfId="2" applyFont="1" applyFill="1" applyBorder="1" applyAlignment="1" applyProtection="1">
      <alignment horizontal="left" vertical="center" wrapText="1"/>
    </xf>
    <xf numFmtId="0" fontId="20" fillId="0" borderId="0" xfId="2" applyFont="1" applyFill="1" applyBorder="1" applyAlignment="1" applyProtection="1">
      <alignment horizontal="center" vertical="center" wrapText="1"/>
      <protection hidden="1"/>
    </xf>
    <xf numFmtId="10" fontId="19" fillId="0" borderId="0" xfId="0" applyNumberFormat="1" applyFont="1" applyFill="1" applyBorder="1" applyAlignment="1" applyProtection="1">
      <alignment horizontal="center" vertical="center"/>
      <protection hidden="1"/>
    </xf>
    <xf numFmtId="10" fontId="21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Fill="1" applyBorder="1" applyAlignment="1" applyProtection="1">
      <alignment horizontal="center" vertical="center"/>
      <protection hidden="1"/>
    </xf>
    <xf numFmtId="0" fontId="20" fillId="0" borderId="0" xfId="2" applyFont="1" applyFill="1" applyBorder="1" applyAlignment="1" applyProtection="1">
      <alignment vertical="center" wrapText="1"/>
      <protection locked="0"/>
    </xf>
    <xf numFmtId="0" fontId="20" fillId="0" borderId="0" xfId="2" applyFont="1" applyFill="1" applyBorder="1" applyAlignment="1" applyProtection="1">
      <alignment horizontal="left" vertical="center" wrapText="1"/>
      <protection locked="0"/>
    </xf>
    <xf numFmtId="10" fontId="19" fillId="0" borderId="0" xfId="0" applyNumberFormat="1" applyFont="1" applyFill="1" applyBorder="1" applyAlignment="1" applyProtection="1">
      <alignment horizontal="center" vertical="center"/>
      <protection locked="0"/>
    </xf>
    <xf numFmtId="10" fontId="21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8" fillId="0" borderId="0" xfId="5" quotePrefix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Protection="1">
      <protection locked="0"/>
    </xf>
    <xf numFmtId="165" fontId="3" fillId="0" borderId="15" xfId="0" quotePrefix="1" applyNumberFormat="1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Protection="1">
      <protection hidden="1"/>
    </xf>
    <xf numFmtId="0" fontId="9" fillId="0" borderId="0" xfId="1" applyFont="1" applyFill="1" applyAlignment="1" applyProtection="1">
      <alignment vertical="center"/>
      <protection locked="0"/>
    </xf>
    <xf numFmtId="0" fontId="3" fillId="0" borderId="18" xfId="1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0" fontId="13" fillId="0" borderId="20" xfId="0" applyFont="1" applyFill="1" applyBorder="1" applyAlignment="1">
      <alignment vertical="center"/>
    </xf>
    <xf numFmtId="14" fontId="3" fillId="0" borderId="18" xfId="0" applyNumberFormat="1" applyFont="1" applyFill="1" applyBorder="1" applyAlignment="1">
      <alignment horizontal="center" vertical="center"/>
    </xf>
    <xf numFmtId="164" fontId="3" fillId="0" borderId="20" xfId="4" quotePrefix="1" applyNumberFormat="1" applyFont="1" applyBorder="1" applyAlignment="1" applyProtection="1">
      <alignment horizontal="center" vertical="center"/>
      <protection locked="0"/>
    </xf>
    <xf numFmtId="0" fontId="3" fillId="0" borderId="20" xfId="4" applyFont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165" fontId="3" fillId="0" borderId="18" xfId="0" quotePrefix="1" applyNumberFormat="1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/>
      <protection hidden="1"/>
    </xf>
    <xf numFmtId="165" fontId="3" fillId="0" borderId="18" xfId="0" quotePrefix="1" applyNumberFormat="1" applyFont="1" applyFill="1" applyBorder="1" applyAlignment="1" applyProtection="1">
      <alignment horizontal="center"/>
      <protection hidden="1"/>
    </xf>
    <xf numFmtId="1" fontId="3" fillId="0" borderId="18" xfId="0" applyNumberFormat="1" applyFont="1" applyFill="1" applyBorder="1" applyAlignment="1" applyProtection="1">
      <alignment horizontal="center"/>
      <protection hidden="1"/>
    </xf>
    <xf numFmtId="1" fontId="5" fillId="0" borderId="0" xfId="0" applyNumberFormat="1" applyFont="1" applyFill="1" applyProtection="1">
      <protection locked="0"/>
    </xf>
    <xf numFmtId="0" fontId="4" fillId="0" borderId="0" xfId="1" applyFont="1" applyFill="1" applyAlignment="1" applyProtection="1">
      <protection locked="0"/>
    </xf>
    <xf numFmtId="0" fontId="9" fillId="0" borderId="0" xfId="0" applyFont="1" applyFill="1" applyBorder="1" applyAlignment="1" applyProtection="1">
      <protection locked="0"/>
    </xf>
    <xf numFmtId="0" fontId="10" fillId="0" borderId="0" xfId="0" applyFont="1" applyFill="1" applyAlignment="1" applyProtection="1">
      <protection locked="0"/>
    </xf>
    <xf numFmtId="0" fontId="5" fillId="0" borderId="0" xfId="1" applyNumberFormat="1" applyFont="1" applyFill="1" applyAlignment="1" applyProtection="1">
      <alignment horizontal="center" vertical="center"/>
      <protection locked="0"/>
    </xf>
    <xf numFmtId="1" fontId="3" fillId="0" borderId="0" xfId="0" applyNumberFormat="1" applyFont="1" applyFill="1" applyBorder="1" applyAlignment="1" applyProtection="1">
      <alignment horizontal="center"/>
      <protection hidden="1"/>
    </xf>
    <xf numFmtId="0" fontId="3" fillId="0" borderId="12" xfId="0" applyFont="1" applyFill="1" applyBorder="1" applyAlignment="1" applyProtection="1">
      <alignment horizontal="center" vertical="center"/>
      <protection hidden="1"/>
    </xf>
    <xf numFmtId="0" fontId="3" fillId="0" borderId="18" xfId="0" applyFont="1" applyFill="1" applyBorder="1" applyAlignment="1" applyProtection="1">
      <alignment horizontal="center" vertical="center"/>
      <protection hidden="1"/>
    </xf>
    <xf numFmtId="165" fontId="14" fillId="0" borderId="18" xfId="0" applyNumberFormat="1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20" fillId="0" borderId="0" xfId="2" applyFont="1" applyFill="1" applyBorder="1" applyAlignment="1" applyProtection="1">
      <alignment horizontal="center" vertical="center" wrapText="1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hidden="1"/>
    </xf>
    <xf numFmtId="0" fontId="3" fillId="0" borderId="4" xfId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13" fillId="0" borderId="11" xfId="0" applyFont="1" applyFill="1" applyBorder="1" applyAlignment="1">
      <alignment vertical="center"/>
    </xf>
    <xf numFmtId="14" fontId="3" fillId="0" borderId="4" xfId="0" applyNumberFormat="1" applyFont="1" applyFill="1" applyBorder="1" applyAlignment="1">
      <alignment horizontal="center" vertical="center"/>
    </xf>
    <xf numFmtId="164" fontId="3" fillId="0" borderId="11" xfId="4" quotePrefix="1" applyNumberFormat="1" applyFont="1" applyBorder="1" applyAlignment="1" applyProtection="1">
      <alignment horizontal="center" vertical="center"/>
      <protection locked="0"/>
    </xf>
    <xf numFmtId="0" fontId="3" fillId="0" borderId="11" xfId="4" quotePrefix="1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165" fontId="3" fillId="0" borderId="4" xfId="0" quotePrefix="1" applyNumberFormat="1" applyFont="1" applyFill="1" applyBorder="1" applyAlignment="1" applyProtection="1">
      <alignment horizontal="center" vertical="center"/>
      <protection locked="0"/>
    </xf>
    <xf numFmtId="165" fontId="14" fillId="0" borderId="4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Font="1" applyFill="1" applyBorder="1" applyAlignment="1" applyProtection="1">
      <alignment horizontal="center"/>
      <protection hidden="1"/>
    </xf>
    <xf numFmtId="0" fontId="3" fillId="0" borderId="4" xfId="0" applyFont="1" applyFill="1" applyBorder="1" applyAlignment="1" applyProtection="1">
      <alignment horizontal="center" vertical="center"/>
      <protection hidden="1"/>
    </xf>
    <xf numFmtId="1" fontId="3" fillId="0" borderId="4" xfId="0" applyNumberFormat="1" applyFont="1" applyFill="1" applyBorder="1" applyAlignment="1" applyProtection="1">
      <alignment horizontal="center" vertical="center"/>
      <protection hidden="1"/>
    </xf>
    <xf numFmtId="1" fontId="3" fillId="0" borderId="18" xfId="0" applyNumberFormat="1" applyFont="1" applyFill="1" applyBorder="1" applyAlignment="1" applyProtection="1">
      <alignment horizontal="center" vertical="center"/>
      <protection hidden="1"/>
    </xf>
    <xf numFmtId="1" fontId="3" fillId="0" borderId="15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locked="0"/>
    </xf>
    <xf numFmtId="0" fontId="7" fillId="0" borderId="0" xfId="0" applyFont="1" applyAlignment="1" applyProtection="1">
      <alignment horizontal="justify" vertical="center"/>
      <protection locked="0"/>
    </xf>
    <xf numFmtId="0" fontId="7" fillId="0" borderId="0" xfId="0" applyFont="1" applyBorder="1" applyAlignment="1" applyProtection="1">
      <alignment horizontal="justify" vertical="center"/>
      <protection locked="0"/>
    </xf>
    <xf numFmtId="0" fontId="19" fillId="0" borderId="0" xfId="0" applyFont="1" applyFill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0" fontId="5" fillId="0" borderId="12" xfId="1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14" fontId="5" fillId="0" borderId="12" xfId="0" applyNumberFormat="1" applyFont="1" applyFill="1" applyBorder="1" applyAlignment="1">
      <alignment horizontal="center" vertical="center"/>
    </xf>
    <xf numFmtId="164" fontId="5" fillId="0" borderId="17" xfId="4" quotePrefix="1" applyNumberFormat="1" applyFont="1" applyBorder="1" applyAlignment="1" applyProtection="1">
      <alignment horizontal="center" vertical="center"/>
      <protection locked="0"/>
    </xf>
    <xf numFmtId="164" fontId="5" fillId="0" borderId="14" xfId="4" quotePrefix="1" applyNumberFormat="1" applyFont="1" applyBorder="1" applyAlignment="1" applyProtection="1">
      <alignment horizontal="center" vertical="center"/>
      <protection locked="0"/>
    </xf>
    <xf numFmtId="0" fontId="5" fillId="0" borderId="14" xfId="4" quotePrefix="1" applyFont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165" fontId="5" fillId="0" borderId="12" xfId="0" quotePrefix="1" applyNumberFormat="1" applyFont="1" applyFill="1" applyBorder="1" applyAlignment="1" applyProtection="1">
      <alignment horizontal="center" vertical="center"/>
      <protection locked="0"/>
    </xf>
    <xf numFmtId="165" fontId="24" fillId="0" borderId="15" xfId="0" applyNumberFormat="1" applyFont="1" applyFill="1" applyBorder="1" applyAlignment="1" applyProtection="1">
      <alignment horizontal="center" vertical="center"/>
      <protection hidden="1"/>
    </xf>
    <xf numFmtId="0" fontId="5" fillId="0" borderId="12" xfId="0" applyFont="1" applyFill="1" applyBorder="1" applyAlignment="1" applyProtection="1">
      <alignment horizontal="center"/>
      <protection hidden="1"/>
    </xf>
    <xf numFmtId="0" fontId="5" fillId="0" borderId="12" xfId="0" applyFont="1" applyFill="1" applyBorder="1" applyAlignment="1" applyProtection="1">
      <alignment horizontal="center" vertical="center"/>
      <protection hidden="1"/>
    </xf>
    <xf numFmtId="0" fontId="5" fillId="0" borderId="4" xfId="1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14" fontId="5" fillId="0" borderId="4" xfId="0" applyNumberFormat="1" applyFont="1" applyFill="1" applyBorder="1" applyAlignment="1">
      <alignment horizontal="center" vertical="center"/>
    </xf>
    <xf numFmtId="164" fontId="5" fillId="0" borderId="11" xfId="4" quotePrefix="1" applyNumberFormat="1" applyFont="1" applyBorder="1" applyAlignment="1" applyProtection="1">
      <alignment horizontal="center" vertical="center"/>
      <protection locked="0"/>
    </xf>
    <xf numFmtId="0" fontId="5" fillId="0" borderId="11" xfId="4" quotePrefix="1" applyFont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165" fontId="5" fillId="0" borderId="4" xfId="0" quotePrefix="1" applyNumberFormat="1" applyFont="1" applyFill="1" applyBorder="1" applyAlignment="1" applyProtection="1">
      <alignment horizontal="center" vertical="center"/>
      <protection locked="0"/>
    </xf>
    <xf numFmtId="165" fontId="24" fillId="0" borderId="4" xfId="0" applyNumberFormat="1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18" xfId="1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14" fontId="5" fillId="0" borderId="18" xfId="0" applyNumberFormat="1" applyFont="1" applyFill="1" applyBorder="1" applyAlignment="1">
      <alignment horizontal="center" vertical="center"/>
    </xf>
    <xf numFmtId="164" fontId="5" fillId="0" borderId="20" xfId="4" quotePrefix="1" applyNumberFormat="1" applyFont="1" applyBorder="1" applyAlignment="1" applyProtection="1">
      <alignment horizontal="center" vertical="center"/>
      <protection locked="0"/>
    </xf>
    <xf numFmtId="0" fontId="5" fillId="0" borderId="20" xfId="4" applyFont="1" applyBorder="1" applyAlignment="1" applyProtection="1">
      <alignment horizontal="center" vertical="center"/>
      <protection locked="0"/>
    </xf>
    <xf numFmtId="165" fontId="5" fillId="0" borderId="18" xfId="0" quotePrefix="1" applyNumberFormat="1" applyFont="1" applyFill="1" applyBorder="1" applyAlignment="1" applyProtection="1">
      <alignment horizontal="center" vertical="center"/>
      <protection locked="0"/>
    </xf>
    <xf numFmtId="165" fontId="24" fillId="0" borderId="18" xfId="0" applyNumberFormat="1" applyFont="1" applyFill="1" applyBorder="1" applyAlignment="1" applyProtection="1">
      <alignment horizontal="center" vertical="center"/>
      <protection hidden="1"/>
    </xf>
    <xf numFmtId="0" fontId="5" fillId="0" borderId="18" xfId="0" applyFont="1" applyFill="1" applyBorder="1" applyAlignment="1" applyProtection="1">
      <alignment horizontal="center"/>
      <protection hidden="1"/>
    </xf>
    <xf numFmtId="165" fontId="5" fillId="0" borderId="18" xfId="0" quotePrefix="1" applyNumberFormat="1" applyFont="1" applyFill="1" applyBorder="1" applyAlignment="1" applyProtection="1">
      <alignment horizontal="center"/>
      <protection hidden="1"/>
    </xf>
    <xf numFmtId="0" fontId="5" fillId="0" borderId="18" xfId="0" applyFont="1" applyFill="1" applyBorder="1" applyAlignment="1" applyProtection="1">
      <alignment horizontal="center" vertical="center"/>
      <protection hidden="1"/>
    </xf>
    <xf numFmtId="0" fontId="5" fillId="0" borderId="15" xfId="1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14" fontId="5" fillId="0" borderId="15" xfId="0" applyNumberFormat="1" applyFont="1" applyFill="1" applyBorder="1" applyAlignment="1">
      <alignment horizontal="center" vertical="center"/>
    </xf>
    <xf numFmtId="0" fontId="5" fillId="0" borderId="17" xfId="4" quotePrefix="1" applyFont="1" applyBorder="1" applyAlignment="1" applyProtection="1">
      <alignment horizontal="center" vertical="center"/>
      <protection locked="0"/>
    </xf>
    <xf numFmtId="165" fontId="5" fillId="0" borderId="15" xfId="0" quotePrefix="1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/>
      <protection hidden="1"/>
    </xf>
    <xf numFmtId="165" fontId="5" fillId="0" borderId="15" xfId="0" quotePrefix="1" applyNumberFormat="1" applyFont="1" applyFill="1" applyBorder="1" applyAlignment="1" applyProtection="1">
      <alignment horizontal="center"/>
      <protection hidden="1"/>
    </xf>
    <xf numFmtId="0" fontId="5" fillId="0" borderId="15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9" fillId="0" borderId="0" xfId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 wrapText="1"/>
      <protection locked="0"/>
    </xf>
    <xf numFmtId="0" fontId="9" fillId="0" borderId="0" xfId="6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 textRotation="90" wrapText="1"/>
      <protection locked="0"/>
    </xf>
    <xf numFmtId="0" fontId="3" fillId="0" borderId="0" xfId="5" quotePrefix="1" applyFont="1" applyFill="1" applyBorder="1" applyAlignment="1" applyProtection="1">
      <alignment horizontal="right" vertical="center"/>
      <protection locked="0"/>
    </xf>
    <xf numFmtId="0" fontId="17" fillId="0" borderId="0" xfId="0" applyFont="1" applyFill="1" applyBorder="1" applyAlignment="1" applyProtection="1">
      <alignment horizont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/>
      <protection locked="0"/>
    </xf>
    <xf numFmtId="0" fontId="13" fillId="0" borderId="9" xfId="0" applyFont="1" applyFill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0" fontId="13" fillId="0" borderId="11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  <protection locked="0"/>
    </xf>
    <xf numFmtId="0" fontId="13" fillId="0" borderId="4" xfId="1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20" fillId="0" borderId="0" xfId="2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right" vertical="center"/>
      <protection locked="0"/>
    </xf>
    <xf numFmtId="0" fontId="9" fillId="0" borderId="0" xfId="1" applyFont="1" applyFill="1" applyAlignment="1" applyProtection="1">
      <alignment horizontal="left" vertical="center"/>
      <protection locked="0"/>
    </xf>
    <xf numFmtId="0" fontId="9" fillId="0" borderId="0" xfId="0" applyNumberFormat="1" applyFont="1" applyFill="1" applyAlignment="1" applyProtection="1">
      <alignment horizontal="left"/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4" fillId="0" borderId="0" xfId="1" applyFont="1" applyFill="1" applyAlignment="1" applyProtection="1">
      <alignment horizontal="center"/>
      <protection locked="0"/>
    </xf>
    <xf numFmtId="0" fontId="6" fillId="0" borderId="0" xfId="1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9" fillId="0" borderId="0" xfId="1" applyFont="1" applyFill="1" applyAlignment="1" applyProtection="1">
      <alignment horizontal="right" vertical="center"/>
      <protection locked="0"/>
    </xf>
    <xf numFmtId="0" fontId="9" fillId="0" borderId="0" xfId="1" applyNumberFormat="1" applyFont="1" applyFill="1" applyAlignment="1" applyProtection="1">
      <alignment horizontal="left" vertical="center"/>
      <protection locked="0"/>
    </xf>
    <xf numFmtId="0" fontId="6" fillId="0" borderId="0" xfId="1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14" fontId="9" fillId="0" borderId="0" xfId="0" applyNumberFormat="1" applyFont="1" applyFill="1" applyAlignment="1" applyProtection="1">
      <alignment horizontal="left"/>
      <protection locked="0"/>
    </xf>
    <xf numFmtId="0" fontId="25" fillId="0" borderId="0" xfId="1" applyFont="1" applyFill="1" applyBorder="1" applyAlignment="1" applyProtection="1">
      <alignment horizontal="center"/>
      <protection locked="0"/>
    </xf>
    <xf numFmtId="0" fontId="25" fillId="0" borderId="0" xfId="6" applyFont="1" applyFill="1" applyBorder="1" applyAlignment="1" applyProtection="1">
      <alignment vertical="center"/>
      <protection locked="0"/>
    </xf>
    <xf numFmtId="0" fontId="25" fillId="0" borderId="0" xfId="0" applyFont="1" applyFill="1" applyBorder="1" applyAlignment="1" applyProtection="1">
      <alignment horizontal="center" wrapText="1"/>
      <protection locked="0"/>
    </xf>
    <xf numFmtId="0" fontId="22" fillId="0" borderId="0" xfId="1" applyFont="1" applyFill="1" applyBorder="1" applyAlignment="1" applyProtection="1">
      <alignment horizontal="center"/>
      <protection locked="0"/>
    </xf>
    <xf numFmtId="0" fontId="22" fillId="0" borderId="0" xfId="6" applyFont="1" applyFill="1" applyBorder="1" applyAlignment="1" applyProtection="1">
      <alignment horizontal="left" vertical="center"/>
      <protection locked="0"/>
    </xf>
    <xf numFmtId="0" fontId="22" fillId="0" borderId="0" xfId="6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wrapText="1"/>
      <protection locked="0"/>
    </xf>
    <xf numFmtId="0" fontId="22" fillId="0" borderId="0" xfId="0" applyFont="1" applyFill="1" applyBorder="1" applyAlignment="1" applyProtection="1">
      <alignment horizontal="center"/>
      <protection locked="0"/>
    </xf>
    <xf numFmtId="0" fontId="22" fillId="0" borderId="0" xfId="0" applyFont="1" applyFill="1" applyProtection="1">
      <protection locked="0"/>
    </xf>
    <xf numFmtId="0" fontId="25" fillId="0" borderId="0" xfId="6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Protection="1">
      <protection locked="0"/>
    </xf>
    <xf numFmtId="0" fontId="25" fillId="0" borderId="0" xfId="0" applyFont="1" applyFill="1" applyAlignment="1" applyProtection="1">
      <alignment horizontal="center"/>
      <protection locked="0"/>
    </xf>
  </cellXfs>
  <cellStyles count="9">
    <cellStyle name="Hyperlink" xfId="3" builtinId="8"/>
    <cellStyle name="Normal" xfId="0" builtinId="0"/>
    <cellStyle name="Normal 2" xfId="8"/>
    <cellStyle name="Normal_Bao cao tong hop ket qua thi ket thuc hoc phan_KT2" xfId="2"/>
    <cellStyle name="Normal_DS C07VT1" xfId="5"/>
    <cellStyle name="Normal_DS D07DT2" xfId="6"/>
    <cellStyle name="Normal_DS_lop khoa_2009 (kem theo cac QD thanh lap lop)" xfId="4"/>
    <cellStyle name="Normal_Sheet1" xfId="1"/>
    <cellStyle name="Style 1" xfId="7"/>
  </cellStyles>
  <dxfs count="17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fgColor rgb="FFFF0000"/>
          <bgColor theme="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fgColor rgb="FFFF0000"/>
          <bgColor theme="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fgColor rgb="FFFF0000"/>
          <bgColor theme="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fgColor rgb="FFFF0000"/>
          <bgColor theme="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fgColor rgb="FFFF0000"/>
          <bgColor theme="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fgColor rgb="FFFF0000"/>
          <bgColor theme="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fgColor rgb="FFFF0000"/>
          <bgColor theme="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fgColor rgb="FFFF0000"/>
          <bgColor theme="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fgColor rgb="FFFF0000"/>
          <bgColor theme="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fgColor rgb="FFFF0000"/>
          <bgColor theme="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fgColor rgb="FFFF0000"/>
          <bgColor theme="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fgColor rgb="FFFF0000"/>
          <bgColor theme="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fgColor rgb="FFFF0000"/>
          <bgColor theme="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fgColor rgb="FFFF0000"/>
          <bgColor theme="0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80"/>
  <sheetViews>
    <sheetView workbookViewId="0">
      <pane ySplit="2" topLeftCell="A3" activePane="bottomLeft" state="frozen"/>
      <selection activeCell="A6" sqref="A6:XFD6"/>
      <selection pane="bottomLeft" activeCell="E17" sqref="E17"/>
    </sheetView>
  </sheetViews>
  <sheetFormatPr defaultColWidth="9" defaultRowHeight="15.6"/>
  <cols>
    <col min="1" max="1" width="9.765625E-2" style="1" customWidth="1"/>
    <col min="2" max="2" width="4" style="1" customWidth="1"/>
    <col min="3" max="3" width="11.296875" style="1" customWidth="1"/>
    <col min="4" max="4" width="13.296875" style="1" customWidth="1"/>
    <col min="5" max="5" width="9.296875" style="1" customWidth="1"/>
    <col min="6" max="6" width="9.296875" style="1" hidden="1" customWidth="1"/>
    <col min="7" max="7" width="9.19921875" style="1" customWidth="1"/>
    <col min="8" max="11" width="4.296875" style="1" customWidth="1"/>
    <col min="12" max="12" width="3.19921875" style="1" customWidth="1"/>
    <col min="13" max="13" width="3.3984375" style="1" customWidth="1"/>
    <col min="14" max="14" width="7.296875" style="1" customWidth="1"/>
    <col min="15" max="15" width="9.09765625" style="1" hidden="1" customWidth="1"/>
    <col min="16" max="16" width="5.19921875" style="1" hidden="1" customWidth="1"/>
    <col min="17" max="18" width="6.3984375" style="1" hidden="1" customWidth="1"/>
    <col min="19" max="19" width="11.8984375" style="1" hidden="1" customWidth="1"/>
    <col min="20" max="20" width="10.296875" style="1" customWidth="1"/>
    <col min="21" max="21" width="5.69921875" style="1" customWidth="1"/>
    <col min="22" max="22" width="14.796875" style="1" customWidth="1"/>
    <col min="23" max="23" width="6.3984375" style="2" customWidth="1"/>
    <col min="24" max="24" width="9" style="61"/>
    <col min="25" max="25" width="9.09765625" style="61" bestFit="1" customWidth="1"/>
    <col min="26" max="26" width="9" style="61"/>
    <col min="27" max="27" width="10.296875" style="61" bestFit="1" customWidth="1"/>
    <col min="28" max="28" width="9.09765625" style="61" bestFit="1" customWidth="1"/>
    <col min="29" max="39" width="9" style="61"/>
    <col min="40" max="16384" width="9" style="1"/>
  </cols>
  <sheetData>
    <row r="1" spans="2:39" ht="27.75" customHeight="1">
      <c r="B1" s="207" t="s">
        <v>0</v>
      </c>
      <c r="C1" s="207"/>
      <c r="D1" s="207"/>
      <c r="E1" s="207"/>
      <c r="F1" s="207"/>
      <c r="G1" s="207"/>
      <c r="H1" s="208" t="s">
        <v>1</v>
      </c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100"/>
      <c r="V1" s="3"/>
    </row>
    <row r="2" spans="2:39" ht="25.5" customHeight="1">
      <c r="B2" s="209" t="s">
        <v>2</v>
      </c>
      <c r="C2" s="209"/>
      <c r="D2" s="209"/>
      <c r="E2" s="209"/>
      <c r="F2" s="209"/>
      <c r="G2" s="209"/>
      <c r="H2" s="210" t="s">
        <v>56</v>
      </c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4"/>
      <c r="W2" s="5"/>
      <c r="AE2" s="62"/>
      <c r="AF2" s="63"/>
      <c r="AG2" s="62"/>
      <c r="AH2" s="62"/>
      <c r="AI2" s="62"/>
      <c r="AJ2" s="63"/>
      <c r="AK2" s="62"/>
    </row>
    <row r="3" spans="2:39" ht="23.25" customHeight="1">
      <c r="B3" s="211" t="s">
        <v>3</v>
      </c>
      <c r="C3" s="211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1" t="s">
        <v>55</v>
      </c>
      <c r="O3" s="211"/>
      <c r="P3" s="211"/>
      <c r="Q3" s="211"/>
      <c r="R3" s="211"/>
      <c r="S3" s="211"/>
      <c r="T3" s="86"/>
      <c r="U3" s="86"/>
      <c r="X3" s="62"/>
      <c r="Y3" s="203" t="s">
        <v>47</v>
      </c>
      <c r="Z3" s="203" t="s">
        <v>9</v>
      </c>
      <c r="AA3" s="203" t="s">
        <v>46</v>
      </c>
      <c r="AB3" s="203" t="s">
        <v>45</v>
      </c>
      <c r="AC3" s="203"/>
      <c r="AD3" s="203"/>
      <c r="AE3" s="203"/>
      <c r="AF3" s="203" t="s">
        <v>44</v>
      </c>
      <c r="AG3" s="203"/>
      <c r="AH3" s="203" t="s">
        <v>42</v>
      </c>
      <c r="AI3" s="203"/>
      <c r="AJ3" s="203" t="s">
        <v>43</v>
      </c>
      <c r="AK3" s="203"/>
      <c r="AL3" s="203" t="s">
        <v>41</v>
      </c>
      <c r="AM3" s="203"/>
    </row>
    <row r="4" spans="2:39" ht="17.25" customHeight="1">
      <c r="B4" s="204" t="s">
        <v>4</v>
      </c>
      <c r="C4" s="204"/>
      <c r="D4" s="103"/>
      <c r="E4" s="205" t="s">
        <v>51</v>
      </c>
      <c r="F4" s="205"/>
      <c r="G4" s="206"/>
      <c r="H4" s="206"/>
      <c r="I4" s="206"/>
      <c r="J4" s="206"/>
      <c r="K4" s="206"/>
      <c r="L4" s="86"/>
      <c r="M4" s="86"/>
      <c r="N4" s="86"/>
      <c r="O4" s="86"/>
      <c r="P4" s="205"/>
      <c r="Q4" s="205"/>
      <c r="R4" s="205"/>
      <c r="S4" s="205"/>
      <c r="T4" s="205"/>
      <c r="U4" s="86"/>
      <c r="X4" s="62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</row>
    <row r="5" spans="2:39" ht="5.2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58"/>
      <c r="Q5" s="3"/>
      <c r="R5" s="3"/>
      <c r="S5" s="3"/>
      <c r="T5" s="3"/>
      <c r="U5" s="3"/>
      <c r="X5" s="62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</row>
    <row r="6" spans="2:39" ht="44.25" customHeight="1">
      <c r="B6" s="193" t="s">
        <v>5</v>
      </c>
      <c r="C6" s="187" t="s">
        <v>6</v>
      </c>
      <c r="D6" s="189" t="s">
        <v>7</v>
      </c>
      <c r="E6" s="190"/>
      <c r="F6" s="193" t="s">
        <v>8</v>
      </c>
      <c r="G6" s="193" t="s">
        <v>9</v>
      </c>
      <c r="H6" s="184" t="s">
        <v>10</v>
      </c>
      <c r="I6" s="184" t="s">
        <v>11</v>
      </c>
      <c r="J6" s="184" t="s">
        <v>12</v>
      </c>
      <c r="K6" s="184" t="s">
        <v>13</v>
      </c>
      <c r="L6" s="202" t="s">
        <v>14</v>
      </c>
      <c r="M6" s="202" t="s">
        <v>15</v>
      </c>
      <c r="N6" s="202" t="s">
        <v>16</v>
      </c>
      <c r="O6" s="201" t="s">
        <v>17</v>
      </c>
      <c r="P6" s="202" t="s">
        <v>18</v>
      </c>
      <c r="Q6" s="193" t="s">
        <v>19</v>
      </c>
      <c r="R6" s="202" t="s">
        <v>20</v>
      </c>
      <c r="S6" s="193" t="s">
        <v>21</v>
      </c>
      <c r="T6" s="193" t="s">
        <v>22</v>
      </c>
      <c r="U6" s="193" t="s">
        <v>23</v>
      </c>
      <c r="V6" s="196"/>
      <c r="X6" s="62"/>
      <c r="Y6" s="203"/>
      <c r="Z6" s="203"/>
      <c r="AA6" s="203"/>
      <c r="AB6" s="65" t="s">
        <v>24</v>
      </c>
      <c r="AC6" s="65" t="s">
        <v>25</v>
      </c>
      <c r="AD6" s="65" t="s">
        <v>26</v>
      </c>
      <c r="AE6" s="65" t="s">
        <v>27</v>
      </c>
      <c r="AF6" s="65" t="s">
        <v>28</v>
      </c>
      <c r="AG6" s="65" t="s">
        <v>27</v>
      </c>
      <c r="AH6" s="65" t="s">
        <v>28</v>
      </c>
      <c r="AI6" s="65" t="s">
        <v>27</v>
      </c>
      <c r="AJ6" s="65" t="s">
        <v>28</v>
      </c>
      <c r="AK6" s="65" t="s">
        <v>27</v>
      </c>
      <c r="AL6" s="65" t="s">
        <v>28</v>
      </c>
      <c r="AM6" s="66" t="s">
        <v>27</v>
      </c>
    </row>
    <row r="7" spans="2:39" ht="44.25" customHeight="1">
      <c r="B7" s="194"/>
      <c r="C7" s="188"/>
      <c r="D7" s="191"/>
      <c r="E7" s="192"/>
      <c r="F7" s="194"/>
      <c r="G7" s="194"/>
      <c r="H7" s="184"/>
      <c r="I7" s="184"/>
      <c r="J7" s="184"/>
      <c r="K7" s="184"/>
      <c r="L7" s="202"/>
      <c r="M7" s="202"/>
      <c r="N7" s="202"/>
      <c r="O7" s="201"/>
      <c r="P7" s="202"/>
      <c r="Q7" s="195"/>
      <c r="R7" s="202"/>
      <c r="S7" s="194"/>
      <c r="T7" s="195"/>
      <c r="U7" s="195"/>
      <c r="V7" s="196"/>
      <c r="W7" s="8"/>
      <c r="X7" s="62"/>
      <c r="Y7" s="67">
        <f>+D3</f>
        <v>0</v>
      </c>
      <c r="Z7" s="68">
        <f>+P3</f>
        <v>0</v>
      </c>
      <c r="AA7" s="69">
        <f>+$AJ$7+$AL$7+$AH$7</f>
        <v>150</v>
      </c>
      <c r="AB7" s="63">
        <f>COUNTIF($T$8:$T$196,"Khiển trách")</f>
        <v>0</v>
      </c>
      <c r="AC7" s="63">
        <f>COUNTIF($T$8:$T$196,"Cảnh cáo")</f>
        <v>0</v>
      </c>
      <c r="AD7" s="63">
        <f>COUNTIF($T$8:$T$196,"Đình chỉ thi")</f>
        <v>0</v>
      </c>
      <c r="AE7" s="70">
        <f>+($AB$7+$AC$7+$AD$7)/$AA$7*100%</f>
        <v>0</v>
      </c>
      <c r="AF7" s="63">
        <f>SUM(COUNTIF($T$8:$T$194,"Vắng"),COUNTIF($T$8:$T$194,"Vắng có phép"))</f>
        <v>0</v>
      </c>
      <c r="AG7" s="71">
        <f>+$AF$7/$AA$7</f>
        <v>0</v>
      </c>
      <c r="AH7" s="72">
        <f>COUNTIF($X$8:$X$194,"Thi lại")</f>
        <v>150</v>
      </c>
      <c r="AI7" s="71">
        <f>+$AH$7/$AA$7</f>
        <v>1</v>
      </c>
      <c r="AJ7" s="72">
        <f>COUNTIF($X$8:$X$195,"Học lại")</f>
        <v>0</v>
      </c>
      <c r="AK7" s="71">
        <f>+$AJ$7/$AA$7</f>
        <v>0</v>
      </c>
      <c r="AL7" s="63">
        <f>COUNTIF($X$9:$X$195,"Đạt")</f>
        <v>0</v>
      </c>
      <c r="AM7" s="70">
        <f>+$AL$7/$AA$7</f>
        <v>0</v>
      </c>
    </row>
    <row r="8" spans="2:39" ht="14.25" customHeight="1">
      <c r="B8" s="197" t="s">
        <v>29</v>
      </c>
      <c r="C8" s="198"/>
      <c r="D8" s="198"/>
      <c r="E8" s="198"/>
      <c r="F8" s="198"/>
      <c r="G8" s="199"/>
      <c r="H8" s="9"/>
      <c r="I8" s="9"/>
      <c r="J8" s="84"/>
      <c r="K8" s="9"/>
      <c r="L8" s="10"/>
      <c r="M8" s="11"/>
      <c r="N8" s="11"/>
      <c r="O8" s="12"/>
      <c r="P8" s="59">
        <f>100-(H8+I8+J8+K8)</f>
        <v>100</v>
      </c>
      <c r="Q8" s="194"/>
      <c r="R8" s="13"/>
      <c r="S8" s="13"/>
      <c r="T8" s="194"/>
      <c r="U8" s="194"/>
      <c r="V8" s="196"/>
      <c r="X8" s="62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</row>
    <row r="9" spans="2:39" ht="17.25" customHeight="1">
      <c r="B9" s="14">
        <v>1</v>
      </c>
      <c r="C9" s="15"/>
      <c r="D9" s="16"/>
      <c r="E9" s="17"/>
      <c r="F9" s="18"/>
      <c r="G9" s="15"/>
      <c r="H9" s="30" t="s">
        <v>30</v>
      </c>
      <c r="I9" s="19" t="s">
        <v>30</v>
      </c>
      <c r="J9" s="19" t="s">
        <v>30</v>
      </c>
      <c r="K9" s="19" t="s">
        <v>30</v>
      </c>
      <c r="L9" s="20"/>
      <c r="M9" s="20"/>
      <c r="N9" s="20"/>
      <c r="O9" s="78"/>
      <c r="P9" s="21" t="s">
        <v>30</v>
      </c>
      <c r="Q9" s="32">
        <f>IF(P9="H","I",IF(OR(P9="DC",P9="C",P9="V"),0,ROUND(SUMPRODUCT(H9:P9,$H$8:$P$8)/100,1)))</f>
        <v>0</v>
      </c>
      <c r="R9" s="22" t="str">
        <f t="shared" ref="R9:R121" si="0">IF(AND($Q9&gt;=9,$Q9&lt;=10),"A+","")&amp;IF(AND($Q9&gt;=8.5,$Q9&lt;=8.9),"A","")&amp;IF(AND($Q9&gt;=8,$Q9&lt;=8.4),"B+","")&amp;IF(AND($Q9&gt;=7,$Q9&lt;=7.9),"B","")&amp;IF(AND($Q9&gt;=6.5,$Q9&lt;=6.9),"C+","")&amp;IF(AND($Q9&gt;=5.5,$Q9&lt;=6.4),"C","")&amp;IF(AND($Q9&gt;=5,$Q9&lt;=5.4),"D+","")&amp;IF(AND($Q9&gt;=4,$Q9&lt;=4.9),"D","")&amp;IF(AND($Q9&lt;4),"F","")</f>
        <v>F</v>
      </c>
      <c r="S9" s="22" t="str">
        <f t="shared" ref="S9:S121" si="1">IF($Q9&lt;4,"Kém",IF(AND($Q9&gt;=4,$Q9&lt;=5.4),"Trung bình yếu",IF(AND($Q9&gt;=5.5,$Q9&lt;=6.9),"Trung bình",IF(AND($Q9&gt;=7,$Q9&lt;=8.4),"Khá",IF(AND($Q9&gt;=8.5,$Q9&lt;=10),"Giỏi","")))))</f>
        <v>Kém</v>
      </c>
      <c r="T9" s="105" t="str">
        <f>IF(OR($H9=0,$I9=0,$J9=0,$K9=0),"Không đủ ĐKDT",IF(AND(P9=0,Q9&gt;=4),"Không đạt",IF(P9="V", "Vắng", IF(P9="DC", "Đình chỉ thi",IF(P9="H", "Vắng có phép","")))))</f>
        <v/>
      </c>
      <c r="U9" s="23" t="str">
        <f t="array" ref="U9">IFERROR(VLOOKUP($C9&amp;$T$3,CHOOSE({1,2},#REF!&amp;#REF!,#REF!),2,0),"")</f>
        <v/>
      </c>
      <c r="V9" s="99"/>
      <c r="W9" s="24"/>
      <c r="X9" s="85" t="str">
        <f t="shared" ref="X9:X72" si="2">IF(T9="Không đủ ĐKDT","Học lại",IF(T9="Đình chỉ thi","Học lại",IF(AND(MID(G9,2,2)&lt;"12",T9="Vắng"),"Thi lại",IF(T9="Vắng có phép", "Thi lại",IF(AND((MID(G9,2,2)&lt;"12"),Q9&lt;4.5),"Thi lại",IF(AND((MID(G9,2,2)&lt;"19"),Q9&lt;4),"Học lại",IF(AND((MID(G9,2,2)&gt;"18"),Q9&lt;4),"Thi lại",IF(AND(MID(G9,2,2)&gt;"18",P9=0),"Thi lại",IF(AND((MID(G9,2,2)&lt;"12"),P9=0),"Thi lại",IF(AND((MID(G9,2,2)&lt;"19"),(MID(G9,2,2)&gt;"11"),P9=0),"Học lại","Đạt"))))))))))</f>
        <v>Thi lại</v>
      </c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</row>
    <row r="10" spans="2:39" ht="17.25" customHeight="1">
      <c r="B10" s="25">
        <v>2</v>
      </c>
      <c r="C10" s="26"/>
      <c r="D10" s="27"/>
      <c r="E10" s="28"/>
      <c r="F10" s="29"/>
      <c r="G10" s="26"/>
      <c r="H10" s="30" t="s">
        <v>30</v>
      </c>
      <c r="I10" s="30" t="s">
        <v>30</v>
      </c>
      <c r="J10" s="30" t="s">
        <v>30</v>
      </c>
      <c r="K10" s="30" t="s">
        <v>30</v>
      </c>
      <c r="L10" s="31"/>
      <c r="M10" s="31"/>
      <c r="N10" s="31"/>
      <c r="O10" s="79"/>
      <c r="P10" s="83" t="s">
        <v>30</v>
      </c>
      <c r="Q10" s="32">
        <f t="shared" ref="Q10:Q73" si="3">IF(P10="H","I",IF(OR(P10="DC",P10="C",P10="V"),0,ROUND(SUMPRODUCT(H10:P10,$H$8:$P$8)/100,1)))</f>
        <v>0</v>
      </c>
      <c r="R10" s="33" t="str">
        <f t="shared" si="0"/>
        <v>F</v>
      </c>
      <c r="S10" s="34" t="str">
        <f t="shared" si="1"/>
        <v>Kém</v>
      </c>
      <c r="T10" s="35" t="str">
        <f t="shared" ref="T10:T73" si="4">IF(OR($H10=0,$I10=0,$J10=0,$K10=0),"Không đủ ĐKDT",IF(AND(P10=0,Q10&gt;=4),"Không đạt",IF(P10="V", "Vắng", IF(P10="DC", "Đình chỉ thi",IF(P10="H", "Vắng có phép","")))))</f>
        <v/>
      </c>
      <c r="U10" s="36" t="str">
        <f t="array" ref="U10">IFERROR(VLOOKUP($C10&amp;$T$3,CHOOSE({1,2},#REF!&amp;#REF!,#REF!),2,0),"")</f>
        <v/>
      </c>
      <c r="V10" s="99"/>
      <c r="W10" s="24"/>
      <c r="X10" s="85" t="str">
        <f t="shared" si="2"/>
        <v>Thi lại</v>
      </c>
      <c r="Y10" s="73"/>
      <c r="Z10" s="73"/>
      <c r="AA10" s="73"/>
      <c r="AB10" s="65"/>
      <c r="AC10" s="65"/>
      <c r="AD10" s="65"/>
      <c r="AE10" s="65"/>
      <c r="AF10" s="64"/>
      <c r="AG10" s="65"/>
      <c r="AH10" s="65"/>
      <c r="AI10" s="65"/>
      <c r="AJ10" s="65"/>
      <c r="AK10" s="65"/>
      <c r="AL10" s="65"/>
      <c r="AM10" s="66"/>
    </row>
    <row r="11" spans="2:39" ht="17.25" customHeight="1">
      <c r="B11" s="25">
        <v>3</v>
      </c>
      <c r="C11" s="26"/>
      <c r="D11" s="27"/>
      <c r="E11" s="28"/>
      <c r="F11" s="29"/>
      <c r="G11" s="26"/>
      <c r="H11" s="30" t="s">
        <v>30</v>
      </c>
      <c r="I11" s="30" t="s">
        <v>30</v>
      </c>
      <c r="J11" s="30" t="s">
        <v>30</v>
      </c>
      <c r="K11" s="30" t="s">
        <v>30</v>
      </c>
      <c r="L11" s="37"/>
      <c r="M11" s="37"/>
      <c r="N11" s="37"/>
      <c r="O11" s="79"/>
      <c r="P11" s="83" t="s">
        <v>30</v>
      </c>
      <c r="Q11" s="32">
        <f t="shared" si="3"/>
        <v>0</v>
      </c>
      <c r="R11" s="33" t="str">
        <f t="shared" si="0"/>
        <v>F</v>
      </c>
      <c r="S11" s="34" t="str">
        <f t="shared" si="1"/>
        <v>Kém</v>
      </c>
      <c r="T11" s="35" t="str">
        <f t="shared" si="4"/>
        <v/>
      </c>
      <c r="U11" s="36" t="str">
        <f t="array" ref="U11">IFERROR(VLOOKUP($C11&amp;$T$3,CHOOSE({1,2},#REF!&amp;#REF!,#REF!),2,0),"")</f>
        <v/>
      </c>
      <c r="V11" s="99"/>
      <c r="W11" s="24"/>
      <c r="X11" s="85" t="str">
        <f t="shared" si="2"/>
        <v>Thi lại</v>
      </c>
      <c r="Y11" s="74"/>
      <c r="Z11" s="74"/>
      <c r="AA11" s="110"/>
      <c r="AB11" s="64"/>
      <c r="AC11" s="64"/>
      <c r="AD11" s="64"/>
      <c r="AE11" s="75"/>
      <c r="AF11" s="64"/>
      <c r="AG11" s="76"/>
      <c r="AH11" s="77"/>
      <c r="AI11" s="76"/>
      <c r="AJ11" s="77"/>
      <c r="AK11" s="76"/>
      <c r="AL11" s="64"/>
      <c r="AM11" s="75"/>
    </row>
    <row r="12" spans="2:39" ht="17.25" customHeight="1">
      <c r="B12" s="25">
        <v>4</v>
      </c>
      <c r="C12" s="26"/>
      <c r="D12" s="27"/>
      <c r="E12" s="28"/>
      <c r="F12" s="29"/>
      <c r="G12" s="26"/>
      <c r="H12" s="30" t="s">
        <v>30</v>
      </c>
      <c r="I12" s="30" t="s">
        <v>30</v>
      </c>
      <c r="J12" s="30" t="s">
        <v>30</v>
      </c>
      <c r="K12" s="30" t="s">
        <v>30</v>
      </c>
      <c r="L12" s="37"/>
      <c r="M12" s="37"/>
      <c r="N12" s="37"/>
      <c r="O12" s="79"/>
      <c r="P12" s="83" t="s">
        <v>30</v>
      </c>
      <c r="Q12" s="32">
        <f t="shared" si="3"/>
        <v>0</v>
      </c>
      <c r="R12" s="33" t="str">
        <f t="shared" si="0"/>
        <v>F</v>
      </c>
      <c r="S12" s="34" t="str">
        <f t="shared" si="1"/>
        <v>Kém</v>
      </c>
      <c r="T12" s="35" t="str">
        <f t="shared" si="4"/>
        <v/>
      </c>
      <c r="U12" s="36" t="str">
        <f t="array" ref="U12">IFERROR(VLOOKUP($C12&amp;$T$3,CHOOSE({1,2},#REF!&amp;#REF!,#REF!),2,0),"")</f>
        <v/>
      </c>
      <c r="V12" s="99"/>
      <c r="W12" s="24"/>
      <c r="X12" s="85" t="str">
        <f t="shared" si="2"/>
        <v>Thi lại</v>
      </c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</row>
    <row r="13" spans="2:39" ht="17.25" customHeight="1">
      <c r="B13" s="25">
        <v>5</v>
      </c>
      <c r="C13" s="26"/>
      <c r="D13" s="27"/>
      <c r="E13" s="28"/>
      <c r="F13" s="29"/>
      <c r="G13" s="26"/>
      <c r="H13" s="30" t="s">
        <v>30</v>
      </c>
      <c r="I13" s="30" t="s">
        <v>30</v>
      </c>
      <c r="J13" s="30" t="s">
        <v>30</v>
      </c>
      <c r="K13" s="30" t="s">
        <v>30</v>
      </c>
      <c r="L13" s="37"/>
      <c r="M13" s="37"/>
      <c r="N13" s="37"/>
      <c r="O13" s="79"/>
      <c r="P13" s="83" t="s">
        <v>30</v>
      </c>
      <c r="Q13" s="32">
        <f t="shared" si="3"/>
        <v>0</v>
      </c>
      <c r="R13" s="33" t="str">
        <f t="shared" si="0"/>
        <v>F</v>
      </c>
      <c r="S13" s="34" t="str">
        <f t="shared" si="1"/>
        <v>Kém</v>
      </c>
      <c r="T13" s="35" t="str">
        <f t="shared" si="4"/>
        <v/>
      </c>
      <c r="U13" s="36" t="str">
        <f t="array" ref="U13">IFERROR(VLOOKUP($C13&amp;$T$3,CHOOSE({1,2},#REF!&amp;#REF!,#REF!),2,0),"")</f>
        <v/>
      </c>
      <c r="V13" s="99"/>
      <c r="W13" s="24"/>
      <c r="X13" s="85" t="str">
        <f t="shared" si="2"/>
        <v>Thi lại</v>
      </c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</row>
    <row r="14" spans="2:39" ht="17.25" customHeight="1">
      <c r="B14" s="25">
        <v>6</v>
      </c>
      <c r="C14" s="26"/>
      <c r="D14" s="27"/>
      <c r="E14" s="28"/>
      <c r="F14" s="29"/>
      <c r="G14" s="26"/>
      <c r="H14" s="30" t="s">
        <v>30</v>
      </c>
      <c r="I14" s="30" t="s">
        <v>30</v>
      </c>
      <c r="J14" s="30" t="s">
        <v>30</v>
      </c>
      <c r="K14" s="30" t="s">
        <v>30</v>
      </c>
      <c r="L14" s="37"/>
      <c r="M14" s="37"/>
      <c r="N14" s="37"/>
      <c r="O14" s="79"/>
      <c r="P14" s="83" t="s">
        <v>30</v>
      </c>
      <c r="Q14" s="32">
        <f t="shared" si="3"/>
        <v>0</v>
      </c>
      <c r="R14" s="33" t="str">
        <f t="shared" si="0"/>
        <v>F</v>
      </c>
      <c r="S14" s="34" t="str">
        <f t="shared" si="1"/>
        <v>Kém</v>
      </c>
      <c r="T14" s="35" t="str">
        <f t="shared" si="4"/>
        <v/>
      </c>
      <c r="U14" s="36" t="str">
        <f t="array" ref="U14">IFERROR(VLOOKUP($C14&amp;$T$3,CHOOSE({1,2},#REF!&amp;#REF!,#REF!),2,0),"")</f>
        <v/>
      </c>
      <c r="V14" s="99"/>
      <c r="W14" s="24"/>
      <c r="X14" s="85" t="str">
        <f t="shared" si="2"/>
        <v>Thi lại</v>
      </c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</row>
    <row r="15" spans="2:39" ht="17.25" customHeight="1">
      <c r="B15" s="25">
        <v>7</v>
      </c>
      <c r="C15" s="26"/>
      <c r="D15" s="27"/>
      <c r="E15" s="28"/>
      <c r="F15" s="29"/>
      <c r="G15" s="26"/>
      <c r="H15" s="30" t="s">
        <v>30</v>
      </c>
      <c r="I15" s="30" t="s">
        <v>30</v>
      </c>
      <c r="J15" s="30" t="s">
        <v>30</v>
      </c>
      <c r="K15" s="30" t="s">
        <v>30</v>
      </c>
      <c r="L15" s="37"/>
      <c r="M15" s="37"/>
      <c r="N15" s="37"/>
      <c r="O15" s="79"/>
      <c r="P15" s="83" t="s">
        <v>30</v>
      </c>
      <c r="Q15" s="32">
        <f t="shared" si="3"/>
        <v>0</v>
      </c>
      <c r="R15" s="33" t="str">
        <f t="shared" si="0"/>
        <v>F</v>
      </c>
      <c r="S15" s="34" t="str">
        <f t="shared" si="1"/>
        <v>Kém</v>
      </c>
      <c r="T15" s="35" t="str">
        <f t="shared" si="4"/>
        <v/>
      </c>
      <c r="U15" s="36" t="str">
        <f t="array" ref="U15">IFERROR(VLOOKUP($C15&amp;$T$3,CHOOSE({1,2},#REF!&amp;#REF!,#REF!),2,0),"")</f>
        <v/>
      </c>
      <c r="V15" s="99"/>
      <c r="W15" s="24"/>
      <c r="X15" s="85" t="str">
        <f t="shared" si="2"/>
        <v>Thi lại</v>
      </c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</row>
    <row r="16" spans="2:39" ht="17.25" customHeight="1">
      <c r="B16" s="25">
        <v>8</v>
      </c>
      <c r="C16" s="26"/>
      <c r="D16" s="27"/>
      <c r="E16" s="28"/>
      <c r="F16" s="29"/>
      <c r="G16" s="26"/>
      <c r="H16" s="30" t="s">
        <v>30</v>
      </c>
      <c r="I16" s="30" t="s">
        <v>30</v>
      </c>
      <c r="J16" s="30" t="s">
        <v>30</v>
      </c>
      <c r="K16" s="30" t="s">
        <v>30</v>
      </c>
      <c r="L16" s="37"/>
      <c r="M16" s="37"/>
      <c r="N16" s="37"/>
      <c r="O16" s="79"/>
      <c r="P16" s="83" t="s">
        <v>30</v>
      </c>
      <c r="Q16" s="32">
        <f t="shared" si="3"/>
        <v>0</v>
      </c>
      <c r="R16" s="33" t="str">
        <f t="shared" si="0"/>
        <v>F</v>
      </c>
      <c r="S16" s="34" t="str">
        <f t="shared" si="1"/>
        <v>Kém</v>
      </c>
      <c r="T16" s="35" t="str">
        <f t="shared" si="4"/>
        <v/>
      </c>
      <c r="U16" s="36" t="str">
        <f t="array" ref="U16">IFERROR(VLOOKUP($C16&amp;$T$3,CHOOSE({1,2},#REF!&amp;#REF!,#REF!),2,0),"")</f>
        <v/>
      </c>
      <c r="V16" s="99"/>
      <c r="W16" s="24"/>
      <c r="X16" s="85" t="str">
        <f t="shared" si="2"/>
        <v>Thi lại</v>
      </c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</row>
    <row r="17" spans="2:39" ht="17.25" customHeight="1">
      <c r="B17" s="25">
        <v>9</v>
      </c>
      <c r="C17" s="26"/>
      <c r="D17" s="27"/>
      <c r="E17" s="28"/>
      <c r="F17" s="29"/>
      <c r="G17" s="26"/>
      <c r="H17" s="30" t="s">
        <v>30</v>
      </c>
      <c r="I17" s="30" t="s">
        <v>30</v>
      </c>
      <c r="J17" s="30" t="s">
        <v>30</v>
      </c>
      <c r="K17" s="30" t="s">
        <v>30</v>
      </c>
      <c r="L17" s="37"/>
      <c r="M17" s="37"/>
      <c r="N17" s="37"/>
      <c r="O17" s="79"/>
      <c r="P17" s="83" t="s">
        <v>30</v>
      </c>
      <c r="Q17" s="32">
        <f t="shared" si="3"/>
        <v>0</v>
      </c>
      <c r="R17" s="33" t="str">
        <f t="shared" si="0"/>
        <v>F</v>
      </c>
      <c r="S17" s="34" t="str">
        <f t="shared" si="1"/>
        <v>Kém</v>
      </c>
      <c r="T17" s="35" t="str">
        <f t="shared" si="4"/>
        <v/>
      </c>
      <c r="U17" s="36" t="str">
        <f t="array" ref="U17">IFERROR(VLOOKUP($C17&amp;$T$3,CHOOSE({1,2},#REF!&amp;#REF!,#REF!),2,0),"")</f>
        <v/>
      </c>
      <c r="V17" s="99"/>
      <c r="W17" s="24"/>
      <c r="X17" s="85" t="str">
        <f t="shared" si="2"/>
        <v>Thi lại</v>
      </c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</row>
    <row r="18" spans="2:39" ht="17.25" customHeight="1">
      <c r="B18" s="25">
        <v>10</v>
      </c>
      <c r="C18" s="26"/>
      <c r="D18" s="27"/>
      <c r="E18" s="28"/>
      <c r="F18" s="29"/>
      <c r="G18" s="26"/>
      <c r="H18" s="30" t="s">
        <v>30</v>
      </c>
      <c r="I18" s="30" t="s">
        <v>30</v>
      </c>
      <c r="J18" s="30" t="s">
        <v>30</v>
      </c>
      <c r="K18" s="30" t="s">
        <v>30</v>
      </c>
      <c r="L18" s="37"/>
      <c r="M18" s="37"/>
      <c r="N18" s="37"/>
      <c r="O18" s="79"/>
      <c r="P18" s="83" t="s">
        <v>30</v>
      </c>
      <c r="Q18" s="32">
        <f t="shared" si="3"/>
        <v>0</v>
      </c>
      <c r="R18" s="33" t="str">
        <f t="shared" si="0"/>
        <v>F</v>
      </c>
      <c r="S18" s="34" t="str">
        <f t="shared" si="1"/>
        <v>Kém</v>
      </c>
      <c r="T18" s="35" t="str">
        <f t="shared" si="4"/>
        <v/>
      </c>
      <c r="U18" s="36" t="str">
        <f t="array" ref="U18">IFERROR(VLOOKUP($C18&amp;$T$3,CHOOSE({1,2},#REF!&amp;#REF!,#REF!),2,0),"")</f>
        <v/>
      </c>
      <c r="V18" s="99"/>
      <c r="W18" s="24"/>
      <c r="X18" s="85" t="str">
        <f t="shared" si="2"/>
        <v>Thi lại</v>
      </c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</row>
    <row r="19" spans="2:39" ht="17.25" customHeight="1">
      <c r="B19" s="25">
        <v>11</v>
      </c>
      <c r="C19" s="26"/>
      <c r="D19" s="27"/>
      <c r="E19" s="28"/>
      <c r="F19" s="29"/>
      <c r="G19" s="26"/>
      <c r="H19" s="30" t="s">
        <v>30</v>
      </c>
      <c r="I19" s="30" t="s">
        <v>30</v>
      </c>
      <c r="J19" s="30" t="s">
        <v>30</v>
      </c>
      <c r="K19" s="30" t="s">
        <v>30</v>
      </c>
      <c r="L19" s="37"/>
      <c r="M19" s="37"/>
      <c r="N19" s="37"/>
      <c r="O19" s="79"/>
      <c r="P19" s="83" t="s">
        <v>30</v>
      </c>
      <c r="Q19" s="32">
        <f t="shared" si="3"/>
        <v>0</v>
      </c>
      <c r="R19" s="33" t="str">
        <f t="shared" si="0"/>
        <v>F</v>
      </c>
      <c r="S19" s="34" t="str">
        <f t="shared" si="1"/>
        <v>Kém</v>
      </c>
      <c r="T19" s="35" t="str">
        <f t="shared" si="4"/>
        <v/>
      </c>
      <c r="U19" s="36" t="str">
        <f t="array" ref="U19">IFERROR(VLOOKUP($C19&amp;$T$3,CHOOSE({1,2},#REF!&amp;#REF!,#REF!),2,0),"")</f>
        <v/>
      </c>
      <c r="V19" s="99"/>
      <c r="W19" s="24"/>
      <c r="X19" s="85" t="str">
        <f t="shared" si="2"/>
        <v>Thi lại</v>
      </c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</row>
    <row r="20" spans="2:39" ht="17.25" customHeight="1">
      <c r="B20" s="25">
        <v>12</v>
      </c>
      <c r="C20" s="26"/>
      <c r="D20" s="27"/>
      <c r="E20" s="28"/>
      <c r="F20" s="29"/>
      <c r="G20" s="26"/>
      <c r="H20" s="30" t="s">
        <v>30</v>
      </c>
      <c r="I20" s="30" t="s">
        <v>30</v>
      </c>
      <c r="J20" s="30" t="s">
        <v>30</v>
      </c>
      <c r="K20" s="30" t="s">
        <v>30</v>
      </c>
      <c r="L20" s="37"/>
      <c r="M20" s="37"/>
      <c r="N20" s="37"/>
      <c r="O20" s="79"/>
      <c r="P20" s="83" t="s">
        <v>30</v>
      </c>
      <c r="Q20" s="32">
        <f t="shared" si="3"/>
        <v>0</v>
      </c>
      <c r="R20" s="33" t="str">
        <f t="shared" si="0"/>
        <v>F</v>
      </c>
      <c r="S20" s="34" t="str">
        <f t="shared" si="1"/>
        <v>Kém</v>
      </c>
      <c r="T20" s="35" t="str">
        <f t="shared" si="4"/>
        <v/>
      </c>
      <c r="U20" s="36" t="str">
        <f t="array" ref="U20">IFERROR(VLOOKUP($C20&amp;$T$3,CHOOSE({1,2},#REF!&amp;#REF!,#REF!),2,0),"")</f>
        <v/>
      </c>
      <c r="V20" s="99"/>
      <c r="W20" s="24"/>
      <c r="X20" s="85" t="str">
        <f t="shared" si="2"/>
        <v>Thi lại</v>
      </c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</row>
    <row r="21" spans="2:39" ht="17.25" customHeight="1">
      <c r="B21" s="25">
        <v>13</v>
      </c>
      <c r="C21" s="26"/>
      <c r="D21" s="27"/>
      <c r="E21" s="28"/>
      <c r="F21" s="29"/>
      <c r="G21" s="26"/>
      <c r="H21" s="30" t="s">
        <v>30</v>
      </c>
      <c r="I21" s="30" t="s">
        <v>30</v>
      </c>
      <c r="J21" s="30" t="s">
        <v>30</v>
      </c>
      <c r="K21" s="30" t="s">
        <v>30</v>
      </c>
      <c r="L21" s="37"/>
      <c r="M21" s="37"/>
      <c r="N21" s="37"/>
      <c r="O21" s="79"/>
      <c r="P21" s="83" t="s">
        <v>30</v>
      </c>
      <c r="Q21" s="32">
        <f t="shared" si="3"/>
        <v>0</v>
      </c>
      <c r="R21" s="33" t="str">
        <f t="shared" si="0"/>
        <v>F</v>
      </c>
      <c r="S21" s="34" t="str">
        <f t="shared" si="1"/>
        <v>Kém</v>
      </c>
      <c r="T21" s="35" t="str">
        <f t="shared" si="4"/>
        <v/>
      </c>
      <c r="U21" s="36" t="str">
        <f t="array" ref="U21">IFERROR(VLOOKUP($C21&amp;$T$3,CHOOSE({1,2},#REF!&amp;#REF!,#REF!),2,0),"")</f>
        <v/>
      </c>
      <c r="V21" s="99"/>
      <c r="W21" s="24"/>
      <c r="X21" s="85" t="str">
        <f t="shared" si="2"/>
        <v>Thi lại</v>
      </c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</row>
    <row r="22" spans="2:39" ht="17.25" customHeight="1">
      <c r="B22" s="25">
        <v>14</v>
      </c>
      <c r="C22" s="26"/>
      <c r="D22" s="27"/>
      <c r="E22" s="28"/>
      <c r="F22" s="29"/>
      <c r="G22" s="26"/>
      <c r="H22" s="30" t="s">
        <v>30</v>
      </c>
      <c r="I22" s="30" t="s">
        <v>30</v>
      </c>
      <c r="J22" s="30" t="s">
        <v>30</v>
      </c>
      <c r="K22" s="30" t="s">
        <v>30</v>
      </c>
      <c r="L22" s="37"/>
      <c r="M22" s="37"/>
      <c r="N22" s="37"/>
      <c r="O22" s="79"/>
      <c r="P22" s="83" t="s">
        <v>30</v>
      </c>
      <c r="Q22" s="32">
        <f t="shared" si="3"/>
        <v>0</v>
      </c>
      <c r="R22" s="33" t="str">
        <f t="shared" si="0"/>
        <v>F</v>
      </c>
      <c r="S22" s="34" t="str">
        <f t="shared" si="1"/>
        <v>Kém</v>
      </c>
      <c r="T22" s="35" t="str">
        <f t="shared" si="4"/>
        <v/>
      </c>
      <c r="U22" s="36" t="str">
        <f t="array" ref="U22">IFERROR(VLOOKUP($C22&amp;$T$3,CHOOSE({1,2},#REF!&amp;#REF!,#REF!),2,0),"")</f>
        <v/>
      </c>
      <c r="V22" s="99"/>
      <c r="W22" s="24"/>
      <c r="X22" s="85" t="str">
        <f t="shared" si="2"/>
        <v>Thi lại</v>
      </c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</row>
    <row r="23" spans="2:39" ht="17.25" customHeight="1">
      <c r="B23" s="25">
        <v>15</v>
      </c>
      <c r="C23" s="26"/>
      <c r="D23" s="27"/>
      <c r="E23" s="28"/>
      <c r="F23" s="29"/>
      <c r="G23" s="26"/>
      <c r="H23" s="30" t="s">
        <v>30</v>
      </c>
      <c r="I23" s="30" t="s">
        <v>30</v>
      </c>
      <c r="J23" s="30" t="s">
        <v>30</v>
      </c>
      <c r="K23" s="30" t="s">
        <v>30</v>
      </c>
      <c r="L23" s="37"/>
      <c r="M23" s="37"/>
      <c r="N23" s="37"/>
      <c r="O23" s="79"/>
      <c r="P23" s="83" t="s">
        <v>30</v>
      </c>
      <c r="Q23" s="32">
        <f t="shared" si="3"/>
        <v>0</v>
      </c>
      <c r="R23" s="33" t="str">
        <f t="shared" si="0"/>
        <v>F</v>
      </c>
      <c r="S23" s="34" t="str">
        <f t="shared" si="1"/>
        <v>Kém</v>
      </c>
      <c r="T23" s="35" t="str">
        <f t="shared" si="4"/>
        <v/>
      </c>
      <c r="U23" s="36" t="str">
        <f t="array" ref="U23">IFERROR(VLOOKUP($C23&amp;$T$3,CHOOSE({1,2},#REF!&amp;#REF!,#REF!),2,0),"")</f>
        <v/>
      </c>
      <c r="V23" s="99"/>
      <c r="W23" s="24"/>
      <c r="X23" s="85" t="str">
        <f t="shared" si="2"/>
        <v>Thi lại</v>
      </c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</row>
    <row r="24" spans="2:39" ht="17.25" customHeight="1">
      <c r="B24" s="25">
        <v>16</v>
      </c>
      <c r="C24" s="26"/>
      <c r="D24" s="27"/>
      <c r="E24" s="28"/>
      <c r="F24" s="29"/>
      <c r="G24" s="26"/>
      <c r="H24" s="30" t="s">
        <v>30</v>
      </c>
      <c r="I24" s="30" t="s">
        <v>30</v>
      </c>
      <c r="J24" s="30" t="s">
        <v>30</v>
      </c>
      <c r="K24" s="30" t="s">
        <v>30</v>
      </c>
      <c r="L24" s="37"/>
      <c r="M24" s="37"/>
      <c r="N24" s="37"/>
      <c r="O24" s="79"/>
      <c r="P24" s="83" t="s">
        <v>30</v>
      </c>
      <c r="Q24" s="32">
        <f t="shared" si="3"/>
        <v>0</v>
      </c>
      <c r="R24" s="33" t="str">
        <f t="shared" si="0"/>
        <v>F</v>
      </c>
      <c r="S24" s="34" t="str">
        <f t="shared" si="1"/>
        <v>Kém</v>
      </c>
      <c r="T24" s="35" t="str">
        <f t="shared" si="4"/>
        <v/>
      </c>
      <c r="U24" s="36" t="str">
        <f t="array" ref="U24">IFERROR(VLOOKUP($C24&amp;$T$3,CHOOSE({1,2},#REF!&amp;#REF!,#REF!),2,0),"")</f>
        <v/>
      </c>
      <c r="V24" s="99"/>
      <c r="W24" s="24"/>
      <c r="X24" s="85" t="str">
        <f t="shared" si="2"/>
        <v>Thi lại</v>
      </c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</row>
    <row r="25" spans="2:39" ht="17.25" customHeight="1">
      <c r="B25" s="25">
        <v>17</v>
      </c>
      <c r="C25" s="26"/>
      <c r="D25" s="27"/>
      <c r="E25" s="28"/>
      <c r="F25" s="29"/>
      <c r="G25" s="26"/>
      <c r="H25" s="30" t="s">
        <v>30</v>
      </c>
      <c r="I25" s="30" t="s">
        <v>30</v>
      </c>
      <c r="J25" s="30" t="s">
        <v>30</v>
      </c>
      <c r="K25" s="30" t="s">
        <v>30</v>
      </c>
      <c r="L25" s="37"/>
      <c r="M25" s="37"/>
      <c r="N25" s="37"/>
      <c r="O25" s="79"/>
      <c r="P25" s="83" t="s">
        <v>30</v>
      </c>
      <c r="Q25" s="32">
        <f t="shared" si="3"/>
        <v>0</v>
      </c>
      <c r="R25" s="33" t="str">
        <f t="shared" si="0"/>
        <v>F</v>
      </c>
      <c r="S25" s="34" t="str">
        <f t="shared" si="1"/>
        <v>Kém</v>
      </c>
      <c r="T25" s="35" t="str">
        <f t="shared" si="4"/>
        <v/>
      </c>
      <c r="U25" s="36" t="str">
        <f t="array" ref="U25">IFERROR(VLOOKUP($C25&amp;$T$3,CHOOSE({1,2},#REF!&amp;#REF!,#REF!),2,0),"")</f>
        <v/>
      </c>
      <c r="V25" s="99"/>
      <c r="W25" s="24"/>
      <c r="X25" s="85" t="str">
        <f t="shared" si="2"/>
        <v>Thi lại</v>
      </c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</row>
    <row r="26" spans="2:39" ht="17.25" customHeight="1">
      <c r="B26" s="25">
        <v>18</v>
      </c>
      <c r="C26" s="26"/>
      <c r="D26" s="27"/>
      <c r="E26" s="28"/>
      <c r="F26" s="29"/>
      <c r="G26" s="26"/>
      <c r="H26" s="30" t="s">
        <v>30</v>
      </c>
      <c r="I26" s="30" t="s">
        <v>30</v>
      </c>
      <c r="J26" s="30" t="s">
        <v>30</v>
      </c>
      <c r="K26" s="30" t="s">
        <v>30</v>
      </c>
      <c r="L26" s="37"/>
      <c r="M26" s="37"/>
      <c r="N26" s="37"/>
      <c r="O26" s="79"/>
      <c r="P26" s="83" t="s">
        <v>30</v>
      </c>
      <c r="Q26" s="32">
        <f t="shared" si="3"/>
        <v>0</v>
      </c>
      <c r="R26" s="33" t="str">
        <f t="shared" si="0"/>
        <v>F</v>
      </c>
      <c r="S26" s="34" t="str">
        <f t="shared" si="1"/>
        <v>Kém</v>
      </c>
      <c r="T26" s="35" t="str">
        <f t="shared" si="4"/>
        <v/>
      </c>
      <c r="U26" s="36" t="str">
        <f t="array" ref="U26">IFERROR(VLOOKUP($C26&amp;$T$3,CHOOSE({1,2},#REF!&amp;#REF!,#REF!),2,0),"")</f>
        <v/>
      </c>
      <c r="V26" s="99"/>
      <c r="W26" s="24"/>
      <c r="X26" s="85" t="str">
        <f t="shared" si="2"/>
        <v>Thi lại</v>
      </c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</row>
    <row r="27" spans="2:39" ht="17.25" customHeight="1">
      <c r="B27" s="25">
        <v>19</v>
      </c>
      <c r="C27" s="26"/>
      <c r="D27" s="27"/>
      <c r="E27" s="28"/>
      <c r="F27" s="29"/>
      <c r="G27" s="26"/>
      <c r="H27" s="30" t="s">
        <v>30</v>
      </c>
      <c r="I27" s="30" t="s">
        <v>30</v>
      </c>
      <c r="J27" s="30" t="s">
        <v>30</v>
      </c>
      <c r="K27" s="30" t="s">
        <v>30</v>
      </c>
      <c r="L27" s="37"/>
      <c r="M27" s="37"/>
      <c r="N27" s="37"/>
      <c r="O27" s="79"/>
      <c r="P27" s="83" t="s">
        <v>30</v>
      </c>
      <c r="Q27" s="32">
        <f t="shared" si="3"/>
        <v>0</v>
      </c>
      <c r="R27" s="33" t="str">
        <f t="shared" si="0"/>
        <v>F</v>
      </c>
      <c r="S27" s="34" t="str">
        <f t="shared" si="1"/>
        <v>Kém</v>
      </c>
      <c r="T27" s="35" t="str">
        <f t="shared" si="4"/>
        <v/>
      </c>
      <c r="U27" s="36" t="str">
        <f t="array" ref="U27">IFERROR(VLOOKUP($C27&amp;$T$3,CHOOSE({1,2},#REF!&amp;#REF!,#REF!),2,0),"")</f>
        <v/>
      </c>
      <c r="V27" s="99"/>
      <c r="W27" s="24"/>
      <c r="X27" s="85" t="str">
        <f t="shared" si="2"/>
        <v>Thi lại</v>
      </c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</row>
    <row r="28" spans="2:39" ht="17.25" customHeight="1">
      <c r="B28" s="25">
        <v>20</v>
      </c>
      <c r="C28" s="26"/>
      <c r="D28" s="27"/>
      <c r="E28" s="28"/>
      <c r="F28" s="29"/>
      <c r="G28" s="26"/>
      <c r="H28" s="30" t="s">
        <v>30</v>
      </c>
      <c r="I28" s="30" t="s">
        <v>30</v>
      </c>
      <c r="J28" s="30" t="s">
        <v>30</v>
      </c>
      <c r="K28" s="30" t="s">
        <v>30</v>
      </c>
      <c r="L28" s="37"/>
      <c r="M28" s="37"/>
      <c r="N28" s="37"/>
      <c r="O28" s="79"/>
      <c r="P28" s="83" t="s">
        <v>30</v>
      </c>
      <c r="Q28" s="32">
        <f t="shared" si="3"/>
        <v>0</v>
      </c>
      <c r="R28" s="33" t="str">
        <f t="shared" si="0"/>
        <v>F</v>
      </c>
      <c r="S28" s="34" t="str">
        <f t="shared" si="1"/>
        <v>Kém</v>
      </c>
      <c r="T28" s="35" t="str">
        <f t="shared" si="4"/>
        <v/>
      </c>
      <c r="U28" s="36" t="str">
        <f t="array" ref="U28">IFERROR(VLOOKUP($C28&amp;$T$3,CHOOSE({1,2},#REF!&amp;#REF!,#REF!),2,0),"")</f>
        <v/>
      </c>
      <c r="V28" s="99"/>
      <c r="W28" s="24"/>
      <c r="X28" s="85" t="str">
        <f t="shared" si="2"/>
        <v>Thi lại</v>
      </c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</row>
    <row r="29" spans="2:39" ht="17.25" customHeight="1">
      <c r="B29" s="25">
        <v>21</v>
      </c>
      <c r="C29" s="26"/>
      <c r="D29" s="27"/>
      <c r="E29" s="28"/>
      <c r="F29" s="29"/>
      <c r="G29" s="26"/>
      <c r="H29" s="30" t="s">
        <v>30</v>
      </c>
      <c r="I29" s="30" t="s">
        <v>30</v>
      </c>
      <c r="J29" s="30" t="s">
        <v>30</v>
      </c>
      <c r="K29" s="30" t="s">
        <v>30</v>
      </c>
      <c r="L29" s="37"/>
      <c r="M29" s="37"/>
      <c r="N29" s="37"/>
      <c r="O29" s="79"/>
      <c r="P29" s="83" t="s">
        <v>30</v>
      </c>
      <c r="Q29" s="32">
        <f t="shared" si="3"/>
        <v>0</v>
      </c>
      <c r="R29" s="33" t="str">
        <f t="shared" si="0"/>
        <v>F</v>
      </c>
      <c r="S29" s="34" t="str">
        <f t="shared" si="1"/>
        <v>Kém</v>
      </c>
      <c r="T29" s="35" t="str">
        <f t="shared" si="4"/>
        <v/>
      </c>
      <c r="U29" s="36" t="str">
        <f t="array" ref="U29">IFERROR(VLOOKUP($C29&amp;$T$3,CHOOSE({1,2},#REF!&amp;#REF!,#REF!),2,0),"")</f>
        <v/>
      </c>
      <c r="V29" s="99"/>
      <c r="W29" s="24"/>
      <c r="X29" s="85" t="str">
        <f t="shared" si="2"/>
        <v>Thi lại</v>
      </c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</row>
    <row r="30" spans="2:39" ht="17.25" customHeight="1">
      <c r="B30" s="25">
        <v>22</v>
      </c>
      <c r="C30" s="26"/>
      <c r="D30" s="27"/>
      <c r="E30" s="28"/>
      <c r="F30" s="29"/>
      <c r="G30" s="26"/>
      <c r="H30" s="30" t="s">
        <v>30</v>
      </c>
      <c r="I30" s="30" t="s">
        <v>30</v>
      </c>
      <c r="J30" s="30" t="s">
        <v>30</v>
      </c>
      <c r="K30" s="30" t="s">
        <v>30</v>
      </c>
      <c r="L30" s="37"/>
      <c r="M30" s="37"/>
      <c r="N30" s="37"/>
      <c r="O30" s="79"/>
      <c r="P30" s="83" t="s">
        <v>30</v>
      </c>
      <c r="Q30" s="32">
        <f t="shared" si="3"/>
        <v>0</v>
      </c>
      <c r="R30" s="33" t="str">
        <f t="shared" si="0"/>
        <v>F</v>
      </c>
      <c r="S30" s="34" t="str">
        <f t="shared" si="1"/>
        <v>Kém</v>
      </c>
      <c r="T30" s="35" t="str">
        <f t="shared" si="4"/>
        <v/>
      </c>
      <c r="U30" s="36" t="str">
        <f t="array" ref="U30">IFERROR(VLOOKUP($C30&amp;$T$3,CHOOSE({1,2},#REF!&amp;#REF!,#REF!),2,0),"")</f>
        <v/>
      </c>
      <c r="V30" s="99"/>
      <c r="W30" s="24"/>
      <c r="X30" s="85" t="str">
        <f t="shared" si="2"/>
        <v>Thi lại</v>
      </c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</row>
    <row r="31" spans="2:39" ht="17.25" customHeight="1">
      <c r="B31" s="25">
        <v>23</v>
      </c>
      <c r="C31" s="26"/>
      <c r="D31" s="27"/>
      <c r="E31" s="28"/>
      <c r="F31" s="29"/>
      <c r="G31" s="26"/>
      <c r="H31" s="30" t="s">
        <v>30</v>
      </c>
      <c r="I31" s="30" t="s">
        <v>30</v>
      </c>
      <c r="J31" s="30" t="s">
        <v>30</v>
      </c>
      <c r="K31" s="30" t="s">
        <v>30</v>
      </c>
      <c r="L31" s="37"/>
      <c r="M31" s="37"/>
      <c r="N31" s="37"/>
      <c r="O31" s="79"/>
      <c r="P31" s="83" t="s">
        <v>30</v>
      </c>
      <c r="Q31" s="32">
        <f t="shared" si="3"/>
        <v>0</v>
      </c>
      <c r="R31" s="33" t="str">
        <f t="shared" si="0"/>
        <v>F</v>
      </c>
      <c r="S31" s="34" t="str">
        <f t="shared" si="1"/>
        <v>Kém</v>
      </c>
      <c r="T31" s="35" t="str">
        <f t="shared" si="4"/>
        <v/>
      </c>
      <c r="U31" s="36" t="str">
        <f t="array" ref="U31">IFERROR(VLOOKUP($C31&amp;$T$3,CHOOSE({1,2},#REF!&amp;#REF!,#REF!),2,0),"")</f>
        <v/>
      </c>
      <c r="V31" s="99"/>
      <c r="W31" s="24"/>
      <c r="X31" s="85" t="str">
        <f t="shared" si="2"/>
        <v>Thi lại</v>
      </c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</row>
    <row r="32" spans="2:39" ht="17.25" customHeight="1">
      <c r="B32" s="25">
        <v>24</v>
      </c>
      <c r="C32" s="26"/>
      <c r="D32" s="27"/>
      <c r="E32" s="28"/>
      <c r="F32" s="29"/>
      <c r="G32" s="26"/>
      <c r="H32" s="30" t="s">
        <v>30</v>
      </c>
      <c r="I32" s="30" t="s">
        <v>30</v>
      </c>
      <c r="J32" s="30" t="s">
        <v>30</v>
      </c>
      <c r="K32" s="30" t="s">
        <v>30</v>
      </c>
      <c r="L32" s="37"/>
      <c r="M32" s="37"/>
      <c r="N32" s="37"/>
      <c r="O32" s="79"/>
      <c r="P32" s="83" t="s">
        <v>30</v>
      </c>
      <c r="Q32" s="32">
        <f t="shared" si="3"/>
        <v>0</v>
      </c>
      <c r="R32" s="33" t="str">
        <f t="shared" si="0"/>
        <v>F</v>
      </c>
      <c r="S32" s="34" t="str">
        <f t="shared" si="1"/>
        <v>Kém</v>
      </c>
      <c r="T32" s="35" t="str">
        <f t="shared" si="4"/>
        <v/>
      </c>
      <c r="U32" s="36" t="str">
        <f t="array" ref="U32">IFERROR(VLOOKUP($C32&amp;$T$3,CHOOSE({1,2},#REF!&amp;#REF!,#REF!),2,0),"")</f>
        <v/>
      </c>
      <c r="V32" s="99"/>
      <c r="W32" s="24"/>
      <c r="X32" s="85" t="str">
        <f t="shared" si="2"/>
        <v>Thi lại</v>
      </c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</row>
    <row r="33" spans="2:39" ht="17.25" customHeight="1">
      <c r="B33" s="25">
        <v>25</v>
      </c>
      <c r="C33" s="26"/>
      <c r="D33" s="27"/>
      <c r="E33" s="28"/>
      <c r="F33" s="29"/>
      <c r="G33" s="26"/>
      <c r="H33" s="30" t="s">
        <v>30</v>
      </c>
      <c r="I33" s="30" t="s">
        <v>30</v>
      </c>
      <c r="J33" s="30" t="s">
        <v>30</v>
      </c>
      <c r="K33" s="30" t="s">
        <v>30</v>
      </c>
      <c r="L33" s="37"/>
      <c r="M33" s="37"/>
      <c r="N33" s="37"/>
      <c r="O33" s="79"/>
      <c r="P33" s="83" t="s">
        <v>30</v>
      </c>
      <c r="Q33" s="32">
        <f t="shared" si="3"/>
        <v>0</v>
      </c>
      <c r="R33" s="33" t="str">
        <f t="shared" si="0"/>
        <v>F</v>
      </c>
      <c r="S33" s="34" t="str">
        <f t="shared" si="1"/>
        <v>Kém</v>
      </c>
      <c r="T33" s="35" t="str">
        <f t="shared" si="4"/>
        <v/>
      </c>
      <c r="U33" s="36" t="str">
        <f t="array" ref="U33">IFERROR(VLOOKUP($C33&amp;$T$3,CHOOSE({1,2},#REF!&amp;#REF!,#REF!),2,0),"")</f>
        <v/>
      </c>
      <c r="V33" s="99"/>
      <c r="W33" s="24"/>
      <c r="X33" s="85" t="str">
        <f t="shared" si="2"/>
        <v>Thi lại</v>
      </c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</row>
    <row r="34" spans="2:39" ht="17.25" customHeight="1">
      <c r="B34" s="25">
        <v>26</v>
      </c>
      <c r="C34" s="26"/>
      <c r="D34" s="27"/>
      <c r="E34" s="28"/>
      <c r="F34" s="29"/>
      <c r="G34" s="26"/>
      <c r="H34" s="30" t="s">
        <v>30</v>
      </c>
      <c r="I34" s="30" t="s">
        <v>30</v>
      </c>
      <c r="J34" s="30" t="s">
        <v>30</v>
      </c>
      <c r="K34" s="30" t="s">
        <v>30</v>
      </c>
      <c r="L34" s="37"/>
      <c r="M34" s="37"/>
      <c r="N34" s="37"/>
      <c r="O34" s="79"/>
      <c r="P34" s="83" t="s">
        <v>30</v>
      </c>
      <c r="Q34" s="32">
        <f t="shared" si="3"/>
        <v>0</v>
      </c>
      <c r="R34" s="33" t="str">
        <f t="shared" si="0"/>
        <v>F</v>
      </c>
      <c r="S34" s="34" t="str">
        <f t="shared" si="1"/>
        <v>Kém</v>
      </c>
      <c r="T34" s="35" t="str">
        <f t="shared" si="4"/>
        <v/>
      </c>
      <c r="U34" s="36" t="str">
        <f t="array" ref="U34">IFERROR(VLOOKUP($C34&amp;$T$3,CHOOSE({1,2},#REF!&amp;#REF!,#REF!),2,0),"")</f>
        <v/>
      </c>
      <c r="V34" s="99"/>
      <c r="W34" s="24"/>
      <c r="X34" s="85" t="str">
        <f t="shared" si="2"/>
        <v>Thi lại</v>
      </c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</row>
    <row r="35" spans="2:39" ht="17.25" customHeight="1">
      <c r="B35" s="25">
        <v>27</v>
      </c>
      <c r="C35" s="26"/>
      <c r="D35" s="27"/>
      <c r="E35" s="28"/>
      <c r="F35" s="29"/>
      <c r="G35" s="26"/>
      <c r="H35" s="30" t="s">
        <v>30</v>
      </c>
      <c r="I35" s="30" t="s">
        <v>30</v>
      </c>
      <c r="J35" s="30" t="s">
        <v>30</v>
      </c>
      <c r="K35" s="30" t="s">
        <v>30</v>
      </c>
      <c r="L35" s="37"/>
      <c r="M35" s="37"/>
      <c r="N35" s="37"/>
      <c r="O35" s="79"/>
      <c r="P35" s="83" t="s">
        <v>30</v>
      </c>
      <c r="Q35" s="32">
        <f t="shared" si="3"/>
        <v>0</v>
      </c>
      <c r="R35" s="33" t="str">
        <f t="shared" si="0"/>
        <v>F</v>
      </c>
      <c r="S35" s="34" t="str">
        <f t="shared" si="1"/>
        <v>Kém</v>
      </c>
      <c r="T35" s="35" t="str">
        <f t="shared" si="4"/>
        <v/>
      </c>
      <c r="U35" s="36" t="str">
        <f t="array" ref="U35">IFERROR(VLOOKUP($C35&amp;$T$3,CHOOSE({1,2},#REF!&amp;#REF!,#REF!),2,0),"")</f>
        <v/>
      </c>
      <c r="V35" s="99"/>
      <c r="W35" s="24"/>
      <c r="X35" s="85" t="str">
        <f t="shared" si="2"/>
        <v>Thi lại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</row>
    <row r="36" spans="2:39" ht="17.25" customHeight="1">
      <c r="B36" s="25">
        <v>28</v>
      </c>
      <c r="C36" s="26"/>
      <c r="D36" s="27"/>
      <c r="E36" s="28"/>
      <c r="F36" s="29"/>
      <c r="G36" s="26"/>
      <c r="H36" s="30" t="s">
        <v>30</v>
      </c>
      <c r="I36" s="30" t="s">
        <v>30</v>
      </c>
      <c r="J36" s="30" t="s">
        <v>30</v>
      </c>
      <c r="K36" s="30" t="s">
        <v>30</v>
      </c>
      <c r="L36" s="37"/>
      <c r="M36" s="37"/>
      <c r="N36" s="37"/>
      <c r="O36" s="79"/>
      <c r="P36" s="83" t="s">
        <v>30</v>
      </c>
      <c r="Q36" s="32">
        <f t="shared" si="3"/>
        <v>0</v>
      </c>
      <c r="R36" s="33" t="str">
        <f t="shared" si="0"/>
        <v>F</v>
      </c>
      <c r="S36" s="34" t="str">
        <f t="shared" si="1"/>
        <v>Kém</v>
      </c>
      <c r="T36" s="35" t="str">
        <f t="shared" si="4"/>
        <v/>
      </c>
      <c r="U36" s="36" t="str">
        <f t="array" ref="U36">IFERROR(VLOOKUP($C36&amp;$T$3,CHOOSE({1,2},#REF!&amp;#REF!,#REF!),2,0),"")</f>
        <v/>
      </c>
      <c r="V36" s="99"/>
      <c r="W36" s="24"/>
      <c r="X36" s="85" t="str">
        <f t="shared" si="2"/>
        <v>Thi lại</v>
      </c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</row>
    <row r="37" spans="2:39" ht="16.5" customHeight="1">
      <c r="B37" s="25">
        <v>29</v>
      </c>
      <c r="C37" s="26"/>
      <c r="D37" s="27"/>
      <c r="E37" s="28"/>
      <c r="F37" s="29"/>
      <c r="G37" s="26"/>
      <c r="H37" s="30" t="s">
        <v>30</v>
      </c>
      <c r="I37" s="30" t="s">
        <v>30</v>
      </c>
      <c r="J37" s="30" t="s">
        <v>30</v>
      </c>
      <c r="K37" s="30" t="s">
        <v>30</v>
      </c>
      <c r="L37" s="37"/>
      <c r="M37" s="37"/>
      <c r="N37" s="37"/>
      <c r="O37" s="79"/>
      <c r="P37" s="83" t="s">
        <v>30</v>
      </c>
      <c r="Q37" s="32">
        <f t="shared" si="3"/>
        <v>0</v>
      </c>
      <c r="R37" s="33" t="str">
        <f t="shared" si="0"/>
        <v>F</v>
      </c>
      <c r="S37" s="34" t="str">
        <f t="shared" si="1"/>
        <v>Kém</v>
      </c>
      <c r="T37" s="35" t="str">
        <f t="shared" si="4"/>
        <v/>
      </c>
      <c r="U37" s="36" t="str">
        <f t="array" ref="U37">IFERROR(VLOOKUP($C37&amp;$T$3,CHOOSE({1,2},#REF!&amp;#REF!,#REF!),2,0),"")</f>
        <v/>
      </c>
      <c r="V37" s="99"/>
      <c r="W37" s="24"/>
      <c r="X37" s="85" t="str">
        <f t="shared" si="2"/>
        <v>Thi lại</v>
      </c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</row>
    <row r="38" spans="2:39" ht="16.5" customHeight="1">
      <c r="B38" s="25">
        <v>30</v>
      </c>
      <c r="C38" s="26"/>
      <c r="D38" s="27"/>
      <c r="E38" s="28"/>
      <c r="F38" s="29"/>
      <c r="G38" s="26"/>
      <c r="H38" s="30" t="s">
        <v>30</v>
      </c>
      <c r="I38" s="30" t="s">
        <v>30</v>
      </c>
      <c r="J38" s="30" t="s">
        <v>30</v>
      </c>
      <c r="K38" s="30" t="s">
        <v>30</v>
      </c>
      <c r="L38" s="37"/>
      <c r="M38" s="37"/>
      <c r="N38" s="37"/>
      <c r="O38" s="79"/>
      <c r="P38" s="83" t="s">
        <v>30</v>
      </c>
      <c r="Q38" s="32">
        <f t="shared" si="3"/>
        <v>0</v>
      </c>
      <c r="R38" s="33" t="str">
        <f t="shared" si="0"/>
        <v>F</v>
      </c>
      <c r="S38" s="34" t="str">
        <f t="shared" si="1"/>
        <v>Kém</v>
      </c>
      <c r="T38" s="35" t="str">
        <f t="shared" si="4"/>
        <v/>
      </c>
      <c r="U38" s="36" t="str">
        <f t="array" ref="U38">IFERROR(VLOOKUP($C38&amp;$T$3,CHOOSE({1,2},#REF!&amp;#REF!,#REF!),2,0),"")</f>
        <v/>
      </c>
      <c r="V38" s="99"/>
      <c r="W38" s="24"/>
      <c r="X38" s="85" t="str">
        <f t="shared" si="2"/>
        <v>Thi lại</v>
      </c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</row>
    <row r="39" spans="2:39" ht="16.5" customHeight="1">
      <c r="B39" s="25">
        <v>31</v>
      </c>
      <c r="C39" s="26"/>
      <c r="D39" s="27"/>
      <c r="E39" s="28"/>
      <c r="F39" s="29"/>
      <c r="G39" s="26"/>
      <c r="H39" s="30" t="s">
        <v>30</v>
      </c>
      <c r="I39" s="30" t="s">
        <v>30</v>
      </c>
      <c r="J39" s="30" t="s">
        <v>30</v>
      </c>
      <c r="K39" s="30" t="s">
        <v>30</v>
      </c>
      <c r="L39" s="37"/>
      <c r="M39" s="37"/>
      <c r="N39" s="37"/>
      <c r="O39" s="79"/>
      <c r="P39" s="83" t="s">
        <v>30</v>
      </c>
      <c r="Q39" s="32">
        <f t="shared" si="3"/>
        <v>0</v>
      </c>
      <c r="R39" s="33" t="str">
        <f t="shared" si="0"/>
        <v>F</v>
      </c>
      <c r="S39" s="34" t="str">
        <f t="shared" si="1"/>
        <v>Kém</v>
      </c>
      <c r="T39" s="35" t="str">
        <f t="shared" si="4"/>
        <v/>
      </c>
      <c r="U39" s="36" t="str">
        <f t="array" ref="U39">IFERROR(VLOOKUP($C39&amp;$T$3,CHOOSE({1,2},#REF!&amp;#REF!,#REF!),2,0),"")</f>
        <v/>
      </c>
      <c r="V39" s="99"/>
      <c r="W39" s="24"/>
      <c r="X39" s="85" t="str">
        <f t="shared" si="2"/>
        <v>Thi lại</v>
      </c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</row>
    <row r="40" spans="2:39" ht="16.5" customHeight="1">
      <c r="B40" s="25">
        <v>32</v>
      </c>
      <c r="C40" s="26"/>
      <c r="D40" s="27"/>
      <c r="E40" s="28"/>
      <c r="F40" s="29"/>
      <c r="G40" s="26"/>
      <c r="H40" s="30" t="s">
        <v>30</v>
      </c>
      <c r="I40" s="30" t="s">
        <v>30</v>
      </c>
      <c r="J40" s="30" t="s">
        <v>30</v>
      </c>
      <c r="K40" s="30" t="s">
        <v>30</v>
      </c>
      <c r="L40" s="37"/>
      <c r="M40" s="37"/>
      <c r="N40" s="37"/>
      <c r="O40" s="79"/>
      <c r="P40" s="83" t="s">
        <v>30</v>
      </c>
      <c r="Q40" s="32">
        <f t="shared" si="3"/>
        <v>0</v>
      </c>
      <c r="R40" s="33" t="str">
        <f t="shared" si="0"/>
        <v>F</v>
      </c>
      <c r="S40" s="34" t="str">
        <f t="shared" si="1"/>
        <v>Kém</v>
      </c>
      <c r="T40" s="35" t="str">
        <f t="shared" si="4"/>
        <v/>
      </c>
      <c r="U40" s="36" t="str">
        <f t="array" ref="U40">IFERROR(VLOOKUP($C40&amp;$T$3,CHOOSE({1,2},#REF!&amp;#REF!,#REF!),2,0),"")</f>
        <v/>
      </c>
      <c r="V40" s="99"/>
      <c r="W40" s="24"/>
      <c r="X40" s="85" t="str">
        <f t="shared" si="2"/>
        <v>Thi lại</v>
      </c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</row>
    <row r="41" spans="2:39" ht="16.5" customHeight="1">
      <c r="B41" s="25">
        <v>33</v>
      </c>
      <c r="C41" s="26"/>
      <c r="D41" s="27"/>
      <c r="E41" s="28"/>
      <c r="F41" s="29"/>
      <c r="G41" s="26"/>
      <c r="H41" s="30" t="s">
        <v>30</v>
      </c>
      <c r="I41" s="30" t="s">
        <v>30</v>
      </c>
      <c r="J41" s="30" t="s">
        <v>30</v>
      </c>
      <c r="K41" s="30" t="s">
        <v>30</v>
      </c>
      <c r="L41" s="37"/>
      <c r="M41" s="37"/>
      <c r="N41" s="37"/>
      <c r="O41" s="79"/>
      <c r="P41" s="83" t="s">
        <v>30</v>
      </c>
      <c r="Q41" s="32">
        <f t="shared" si="3"/>
        <v>0</v>
      </c>
      <c r="R41" s="33" t="str">
        <f t="shared" si="0"/>
        <v>F</v>
      </c>
      <c r="S41" s="34" t="str">
        <f t="shared" si="1"/>
        <v>Kém</v>
      </c>
      <c r="T41" s="35" t="str">
        <f t="shared" si="4"/>
        <v/>
      </c>
      <c r="U41" s="36" t="str">
        <f t="array" ref="U41">IFERROR(VLOOKUP($C41&amp;$T$3,CHOOSE({1,2},#REF!&amp;#REF!,#REF!),2,0),"")</f>
        <v/>
      </c>
      <c r="V41" s="99"/>
      <c r="W41" s="24"/>
      <c r="X41" s="85" t="str">
        <f t="shared" si="2"/>
        <v>Thi lại</v>
      </c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</row>
    <row r="42" spans="2:39" ht="16.5" customHeight="1">
      <c r="B42" s="25">
        <v>34</v>
      </c>
      <c r="C42" s="26"/>
      <c r="D42" s="27"/>
      <c r="E42" s="28"/>
      <c r="F42" s="29"/>
      <c r="G42" s="26"/>
      <c r="H42" s="30" t="s">
        <v>30</v>
      </c>
      <c r="I42" s="30" t="s">
        <v>30</v>
      </c>
      <c r="J42" s="30" t="s">
        <v>30</v>
      </c>
      <c r="K42" s="30" t="s">
        <v>30</v>
      </c>
      <c r="L42" s="37"/>
      <c r="M42" s="37"/>
      <c r="N42" s="37"/>
      <c r="O42" s="79"/>
      <c r="P42" s="83" t="s">
        <v>30</v>
      </c>
      <c r="Q42" s="32">
        <f t="shared" si="3"/>
        <v>0</v>
      </c>
      <c r="R42" s="33" t="str">
        <f t="shared" si="0"/>
        <v>F</v>
      </c>
      <c r="S42" s="34" t="str">
        <f t="shared" si="1"/>
        <v>Kém</v>
      </c>
      <c r="T42" s="35" t="str">
        <f t="shared" si="4"/>
        <v/>
      </c>
      <c r="U42" s="36" t="str">
        <f t="array" ref="U42">IFERROR(VLOOKUP($C42&amp;$T$3,CHOOSE({1,2},#REF!&amp;#REF!,#REF!),2,0),"")</f>
        <v/>
      </c>
      <c r="V42" s="99"/>
      <c r="W42" s="24"/>
      <c r="X42" s="85" t="str">
        <f t="shared" si="2"/>
        <v>Thi lại</v>
      </c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</row>
    <row r="43" spans="2:39" ht="16.5" customHeight="1">
      <c r="B43" s="25">
        <v>35</v>
      </c>
      <c r="C43" s="26"/>
      <c r="D43" s="27"/>
      <c r="E43" s="28"/>
      <c r="F43" s="29"/>
      <c r="G43" s="26"/>
      <c r="H43" s="30" t="s">
        <v>30</v>
      </c>
      <c r="I43" s="30" t="s">
        <v>30</v>
      </c>
      <c r="J43" s="30" t="s">
        <v>30</v>
      </c>
      <c r="K43" s="30" t="s">
        <v>30</v>
      </c>
      <c r="L43" s="37"/>
      <c r="M43" s="37"/>
      <c r="N43" s="37"/>
      <c r="O43" s="79"/>
      <c r="P43" s="83" t="s">
        <v>30</v>
      </c>
      <c r="Q43" s="32">
        <f t="shared" si="3"/>
        <v>0</v>
      </c>
      <c r="R43" s="33" t="str">
        <f t="shared" si="0"/>
        <v>F</v>
      </c>
      <c r="S43" s="34" t="str">
        <f t="shared" si="1"/>
        <v>Kém</v>
      </c>
      <c r="T43" s="35" t="str">
        <f t="shared" si="4"/>
        <v/>
      </c>
      <c r="U43" s="36" t="str">
        <f t="array" ref="U43">IFERROR(VLOOKUP($C43&amp;$T$3,CHOOSE({1,2},#REF!&amp;#REF!,#REF!),2,0),"")</f>
        <v/>
      </c>
      <c r="V43" s="99"/>
      <c r="W43" s="24"/>
      <c r="X43" s="85" t="str">
        <f t="shared" si="2"/>
        <v>Thi lại</v>
      </c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</row>
    <row r="44" spans="2:39" ht="16.5" customHeight="1">
      <c r="B44" s="25">
        <v>36</v>
      </c>
      <c r="C44" s="26"/>
      <c r="D44" s="27"/>
      <c r="E44" s="28"/>
      <c r="F44" s="29"/>
      <c r="G44" s="26"/>
      <c r="H44" s="30" t="s">
        <v>30</v>
      </c>
      <c r="I44" s="30" t="s">
        <v>30</v>
      </c>
      <c r="J44" s="30" t="s">
        <v>30</v>
      </c>
      <c r="K44" s="30" t="s">
        <v>30</v>
      </c>
      <c r="L44" s="37"/>
      <c r="M44" s="37"/>
      <c r="N44" s="37"/>
      <c r="O44" s="79"/>
      <c r="P44" s="83" t="s">
        <v>30</v>
      </c>
      <c r="Q44" s="32">
        <f t="shared" si="3"/>
        <v>0</v>
      </c>
      <c r="R44" s="33" t="str">
        <f t="shared" si="0"/>
        <v>F</v>
      </c>
      <c r="S44" s="34" t="str">
        <f t="shared" si="1"/>
        <v>Kém</v>
      </c>
      <c r="T44" s="35" t="str">
        <f t="shared" si="4"/>
        <v/>
      </c>
      <c r="U44" s="36" t="str">
        <f t="array" ref="U44">IFERROR(VLOOKUP($C44&amp;$T$3,CHOOSE({1,2},#REF!&amp;#REF!,#REF!),2,0),"")</f>
        <v/>
      </c>
      <c r="V44" s="99"/>
      <c r="W44" s="24"/>
      <c r="X44" s="85" t="str">
        <f t="shared" si="2"/>
        <v>Thi lại</v>
      </c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</row>
    <row r="45" spans="2:39" ht="16.5" customHeight="1">
      <c r="B45" s="25">
        <v>37</v>
      </c>
      <c r="C45" s="26"/>
      <c r="D45" s="27"/>
      <c r="E45" s="28"/>
      <c r="F45" s="29"/>
      <c r="G45" s="26"/>
      <c r="H45" s="30" t="s">
        <v>30</v>
      </c>
      <c r="I45" s="30" t="s">
        <v>30</v>
      </c>
      <c r="J45" s="30" t="s">
        <v>30</v>
      </c>
      <c r="K45" s="30" t="s">
        <v>30</v>
      </c>
      <c r="L45" s="37"/>
      <c r="M45" s="37"/>
      <c r="N45" s="37"/>
      <c r="O45" s="79"/>
      <c r="P45" s="83" t="s">
        <v>30</v>
      </c>
      <c r="Q45" s="32">
        <f t="shared" si="3"/>
        <v>0</v>
      </c>
      <c r="R45" s="33" t="str">
        <f t="shared" si="0"/>
        <v>F</v>
      </c>
      <c r="S45" s="34" t="str">
        <f t="shared" si="1"/>
        <v>Kém</v>
      </c>
      <c r="T45" s="35" t="str">
        <f t="shared" si="4"/>
        <v/>
      </c>
      <c r="U45" s="36" t="str">
        <f t="array" ref="U45">IFERROR(VLOOKUP($C45&amp;$T$3,CHOOSE({1,2},#REF!&amp;#REF!,#REF!),2,0),"")</f>
        <v/>
      </c>
      <c r="V45" s="99"/>
      <c r="W45" s="24"/>
      <c r="X45" s="85" t="str">
        <f t="shared" si="2"/>
        <v>Thi lại</v>
      </c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</row>
    <row r="46" spans="2:39" ht="16.5" customHeight="1">
      <c r="B46" s="25">
        <v>38</v>
      </c>
      <c r="C46" s="26"/>
      <c r="D46" s="27"/>
      <c r="E46" s="28"/>
      <c r="F46" s="29"/>
      <c r="G46" s="26"/>
      <c r="H46" s="30" t="s">
        <v>30</v>
      </c>
      <c r="I46" s="30" t="s">
        <v>30</v>
      </c>
      <c r="J46" s="30" t="s">
        <v>30</v>
      </c>
      <c r="K46" s="30" t="s">
        <v>30</v>
      </c>
      <c r="L46" s="37"/>
      <c r="M46" s="37"/>
      <c r="N46" s="37"/>
      <c r="O46" s="79"/>
      <c r="P46" s="83" t="s">
        <v>30</v>
      </c>
      <c r="Q46" s="32">
        <f t="shared" si="3"/>
        <v>0</v>
      </c>
      <c r="R46" s="33" t="str">
        <f t="shared" si="0"/>
        <v>F</v>
      </c>
      <c r="S46" s="34" t="str">
        <f t="shared" si="1"/>
        <v>Kém</v>
      </c>
      <c r="T46" s="35" t="str">
        <f t="shared" si="4"/>
        <v/>
      </c>
      <c r="U46" s="36" t="str">
        <f t="array" ref="U46">IFERROR(VLOOKUP($C46&amp;$T$3,CHOOSE({1,2},#REF!&amp;#REF!,#REF!),2,0),"")</f>
        <v/>
      </c>
      <c r="V46" s="99"/>
      <c r="W46" s="24"/>
      <c r="X46" s="85" t="str">
        <f t="shared" si="2"/>
        <v>Thi lại</v>
      </c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</row>
    <row r="47" spans="2:39" ht="16.5" customHeight="1">
      <c r="B47" s="25">
        <v>39</v>
      </c>
      <c r="C47" s="26"/>
      <c r="D47" s="27"/>
      <c r="E47" s="28"/>
      <c r="F47" s="29"/>
      <c r="G47" s="26"/>
      <c r="H47" s="30" t="s">
        <v>30</v>
      </c>
      <c r="I47" s="30" t="s">
        <v>30</v>
      </c>
      <c r="J47" s="30" t="s">
        <v>30</v>
      </c>
      <c r="K47" s="30" t="s">
        <v>30</v>
      </c>
      <c r="L47" s="37"/>
      <c r="M47" s="37"/>
      <c r="N47" s="37"/>
      <c r="O47" s="79"/>
      <c r="P47" s="83" t="s">
        <v>30</v>
      </c>
      <c r="Q47" s="32">
        <f t="shared" si="3"/>
        <v>0</v>
      </c>
      <c r="R47" s="33" t="str">
        <f t="shared" si="0"/>
        <v>F</v>
      </c>
      <c r="S47" s="34" t="str">
        <f t="shared" si="1"/>
        <v>Kém</v>
      </c>
      <c r="T47" s="35" t="str">
        <f t="shared" si="4"/>
        <v/>
      </c>
      <c r="U47" s="36" t="str">
        <f t="array" ref="U47">IFERROR(VLOOKUP($C47&amp;$T$3,CHOOSE({1,2},#REF!&amp;#REF!,#REF!),2,0),"")</f>
        <v/>
      </c>
      <c r="V47" s="99"/>
      <c r="W47" s="24"/>
      <c r="X47" s="85" t="str">
        <f t="shared" si="2"/>
        <v>Thi lại</v>
      </c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</row>
    <row r="48" spans="2:39" ht="16.5" customHeight="1">
      <c r="B48" s="25">
        <v>40</v>
      </c>
      <c r="C48" s="26"/>
      <c r="D48" s="27"/>
      <c r="E48" s="28"/>
      <c r="F48" s="29"/>
      <c r="G48" s="26"/>
      <c r="H48" s="30" t="s">
        <v>30</v>
      </c>
      <c r="I48" s="30" t="s">
        <v>30</v>
      </c>
      <c r="J48" s="30" t="s">
        <v>30</v>
      </c>
      <c r="K48" s="30" t="s">
        <v>30</v>
      </c>
      <c r="L48" s="37"/>
      <c r="M48" s="37"/>
      <c r="N48" s="37"/>
      <c r="O48" s="79"/>
      <c r="P48" s="83" t="s">
        <v>30</v>
      </c>
      <c r="Q48" s="32">
        <f t="shared" si="3"/>
        <v>0</v>
      </c>
      <c r="R48" s="33" t="str">
        <f t="shared" si="0"/>
        <v>F</v>
      </c>
      <c r="S48" s="34" t="str">
        <f t="shared" si="1"/>
        <v>Kém</v>
      </c>
      <c r="T48" s="35" t="str">
        <f t="shared" si="4"/>
        <v/>
      </c>
      <c r="U48" s="36" t="str">
        <f t="array" ref="U48">IFERROR(VLOOKUP($C48&amp;$T$3,CHOOSE({1,2},#REF!&amp;#REF!,#REF!),2,0),"")</f>
        <v/>
      </c>
      <c r="V48" s="99"/>
      <c r="W48" s="24"/>
      <c r="X48" s="85" t="str">
        <f t="shared" si="2"/>
        <v>Thi lại</v>
      </c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</row>
    <row r="49" spans="2:39" ht="16.5" customHeight="1">
      <c r="B49" s="25">
        <v>41</v>
      </c>
      <c r="C49" s="26"/>
      <c r="D49" s="27"/>
      <c r="E49" s="28"/>
      <c r="F49" s="29"/>
      <c r="G49" s="26"/>
      <c r="H49" s="30" t="s">
        <v>30</v>
      </c>
      <c r="I49" s="30" t="s">
        <v>30</v>
      </c>
      <c r="J49" s="30" t="s">
        <v>30</v>
      </c>
      <c r="K49" s="30" t="s">
        <v>30</v>
      </c>
      <c r="L49" s="37"/>
      <c r="M49" s="37"/>
      <c r="N49" s="37"/>
      <c r="O49" s="79"/>
      <c r="P49" s="83" t="s">
        <v>30</v>
      </c>
      <c r="Q49" s="32">
        <f t="shared" si="3"/>
        <v>0</v>
      </c>
      <c r="R49" s="33" t="str">
        <f t="shared" si="0"/>
        <v>F</v>
      </c>
      <c r="S49" s="34" t="str">
        <f t="shared" si="1"/>
        <v>Kém</v>
      </c>
      <c r="T49" s="35" t="str">
        <f t="shared" si="4"/>
        <v/>
      </c>
      <c r="U49" s="36" t="str">
        <f t="array" ref="U49">IFERROR(VLOOKUP($C49&amp;$T$3,CHOOSE({1,2},#REF!&amp;#REF!,#REF!),2,0),"")</f>
        <v/>
      </c>
      <c r="V49" s="99"/>
      <c r="W49" s="24"/>
      <c r="X49" s="85" t="str">
        <f t="shared" si="2"/>
        <v>Thi lại</v>
      </c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</row>
    <row r="50" spans="2:39" ht="16.5" customHeight="1">
      <c r="B50" s="25">
        <v>42</v>
      </c>
      <c r="C50" s="26"/>
      <c r="D50" s="27"/>
      <c r="E50" s="28"/>
      <c r="F50" s="29"/>
      <c r="G50" s="26"/>
      <c r="H50" s="30" t="s">
        <v>30</v>
      </c>
      <c r="I50" s="30" t="s">
        <v>30</v>
      </c>
      <c r="J50" s="30" t="s">
        <v>30</v>
      </c>
      <c r="K50" s="30" t="s">
        <v>30</v>
      </c>
      <c r="L50" s="37"/>
      <c r="M50" s="37"/>
      <c r="N50" s="37"/>
      <c r="O50" s="79"/>
      <c r="P50" s="83" t="s">
        <v>30</v>
      </c>
      <c r="Q50" s="32">
        <f t="shared" si="3"/>
        <v>0</v>
      </c>
      <c r="R50" s="33" t="str">
        <f t="shared" si="0"/>
        <v>F</v>
      </c>
      <c r="S50" s="34" t="str">
        <f t="shared" si="1"/>
        <v>Kém</v>
      </c>
      <c r="T50" s="35" t="str">
        <f t="shared" si="4"/>
        <v/>
      </c>
      <c r="U50" s="36" t="str">
        <f t="array" ref="U50">IFERROR(VLOOKUP($C50&amp;$T$3,CHOOSE({1,2},#REF!&amp;#REF!,#REF!),2,0),"")</f>
        <v/>
      </c>
      <c r="V50" s="99"/>
      <c r="W50" s="24"/>
      <c r="X50" s="85" t="str">
        <f t="shared" si="2"/>
        <v>Thi lại</v>
      </c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</row>
    <row r="51" spans="2:39" ht="16.5" customHeight="1">
      <c r="B51" s="25">
        <v>43</v>
      </c>
      <c r="C51" s="26"/>
      <c r="D51" s="27"/>
      <c r="E51" s="28"/>
      <c r="F51" s="29"/>
      <c r="G51" s="26"/>
      <c r="H51" s="30" t="s">
        <v>30</v>
      </c>
      <c r="I51" s="30" t="s">
        <v>30</v>
      </c>
      <c r="J51" s="30" t="s">
        <v>30</v>
      </c>
      <c r="K51" s="30" t="s">
        <v>30</v>
      </c>
      <c r="L51" s="37"/>
      <c r="M51" s="37"/>
      <c r="N51" s="37"/>
      <c r="O51" s="79"/>
      <c r="P51" s="83" t="s">
        <v>30</v>
      </c>
      <c r="Q51" s="32">
        <f t="shared" si="3"/>
        <v>0</v>
      </c>
      <c r="R51" s="33" t="str">
        <f t="shared" si="0"/>
        <v>F</v>
      </c>
      <c r="S51" s="34" t="str">
        <f t="shared" si="1"/>
        <v>Kém</v>
      </c>
      <c r="T51" s="35" t="str">
        <f t="shared" si="4"/>
        <v/>
      </c>
      <c r="U51" s="36" t="str">
        <f t="array" ref="U51">IFERROR(VLOOKUP($C51&amp;$T$3,CHOOSE({1,2},#REF!&amp;#REF!,#REF!),2,0),"")</f>
        <v/>
      </c>
      <c r="V51" s="99"/>
      <c r="W51" s="24"/>
      <c r="X51" s="85" t="str">
        <f t="shared" si="2"/>
        <v>Thi lại</v>
      </c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</row>
    <row r="52" spans="2:39" ht="16.5" customHeight="1">
      <c r="B52" s="25">
        <v>44</v>
      </c>
      <c r="C52" s="26"/>
      <c r="D52" s="27"/>
      <c r="E52" s="28"/>
      <c r="F52" s="29"/>
      <c r="G52" s="26"/>
      <c r="H52" s="30" t="s">
        <v>30</v>
      </c>
      <c r="I52" s="30" t="s">
        <v>30</v>
      </c>
      <c r="J52" s="30" t="s">
        <v>30</v>
      </c>
      <c r="K52" s="30" t="s">
        <v>30</v>
      </c>
      <c r="L52" s="37"/>
      <c r="M52" s="37"/>
      <c r="N52" s="37"/>
      <c r="O52" s="79"/>
      <c r="P52" s="83" t="s">
        <v>30</v>
      </c>
      <c r="Q52" s="32">
        <f t="shared" si="3"/>
        <v>0</v>
      </c>
      <c r="R52" s="33" t="str">
        <f t="shared" si="0"/>
        <v>F</v>
      </c>
      <c r="S52" s="34" t="str">
        <f t="shared" si="1"/>
        <v>Kém</v>
      </c>
      <c r="T52" s="35" t="str">
        <f t="shared" si="4"/>
        <v/>
      </c>
      <c r="U52" s="36" t="str">
        <f t="array" ref="U52">IFERROR(VLOOKUP($C52&amp;$T$3,CHOOSE({1,2},#REF!&amp;#REF!,#REF!),2,0),"")</f>
        <v/>
      </c>
      <c r="V52" s="99"/>
      <c r="W52" s="24"/>
      <c r="X52" s="85" t="str">
        <f t="shared" si="2"/>
        <v>Thi lại</v>
      </c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</row>
    <row r="53" spans="2:39" ht="16.5" customHeight="1">
      <c r="B53" s="25">
        <v>45</v>
      </c>
      <c r="C53" s="26"/>
      <c r="D53" s="27"/>
      <c r="E53" s="28"/>
      <c r="F53" s="29"/>
      <c r="G53" s="26"/>
      <c r="H53" s="30" t="s">
        <v>30</v>
      </c>
      <c r="I53" s="30" t="s">
        <v>30</v>
      </c>
      <c r="J53" s="30" t="s">
        <v>30</v>
      </c>
      <c r="K53" s="30" t="s">
        <v>30</v>
      </c>
      <c r="L53" s="37"/>
      <c r="M53" s="37"/>
      <c r="N53" s="37"/>
      <c r="O53" s="79"/>
      <c r="P53" s="83" t="s">
        <v>30</v>
      </c>
      <c r="Q53" s="32">
        <f t="shared" si="3"/>
        <v>0</v>
      </c>
      <c r="R53" s="33" t="str">
        <f t="shared" si="0"/>
        <v>F</v>
      </c>
      <c r="S53" s="34" t="str">
        <f t="shared" si="1"/>
        <v>Kém</v>
      </c>
      <c r="T53" s="35" t="str">
        <f t="shared" si="4"/>
        <v/>
      </c>
      <c r="U53" s="36" t="str">
        <f t="array" ref="U53">IFERROR(VLOOKUP($C53&amp;$T$3,CHOOSE({1,2},#REF!&amp;#REF!,#REF!),2,0),"")</f>
        <v/>
      </c>
      <c r="V53" s="99"/>
      <c r="W53" s="24"/>
      <c r="X53" s="85" t="str">
        <f t="shared" si="2"/>
        <v>Thi lại</v>
      </c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</row>
    <row r="54" spans="2:39" ht="16.5" customHeight="1">
      <c r="B54" s="25">
        <v>46</v>
      </c>
      <c r="C54" s="26"/>
      <c r="D54" s="27"/>
      <c r="E54" s="28"/>
      <c r="F54" s="29"/>
      <c r="G54" s="26"/>
      <c r="H54" s="30" t="s">
        <v>30</v>
      </c>
      <c r="I54" s="30" t="s">
        <v>30</v>
      </c>
      <c r="J54" s="30" t="s">
        <v>30</v>
      </c>
      <c r="K54" s="30" t="s">
        <v>30</v>
      </c>
      <c r="L54" s="37"/>
      <c r="M54" s="37"/>
      <c r="N54" s="37"/>
      <c r="O54" s="79"/>
      <c r="P54" s="83" t="s">
        <v>30</v>
      </c>
      <c r="Q54" s="32">
        <f t="shared" si="3"/>
        <v>0</v>
      </c>
      <c r="R54" s="33" t="str">
        <f t="shared" si="0"/>
        <v>F</v>
      </c>
      <c r="S54" s="34" t="str">
        <f t="shared" si="1"/>
        <v>Kém</v>
      </c>
      <c r="T54" s="35" t="str">
        <f t="shared" si="4"/>
        <v/>
      </c>
      <c r="U54" s="36" t="str">
        <f t="array" ref="U54">IFERROR(VLOOKUP($C54&amp;$T$3,CHOOSE({1,2},#REF!&amp;#REF!,#REF!),2,0),"")</f>
        <v/>
      </c>
      <c r="V54" s="99"/>
      <c r="W54" s="24"/>
      <c r="X54" s="85" t="str">
        <f t="shared" si="2"/>
        <v>Thi lại</v>
      </c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</row>
    <row r="55" spans="2:39" ht="16.5" customHeight="1">
      <c r="B55" s="25">
        <v>47</v>
      </c>
      <c r="C55" s="26"/>
      <c r="D55" s="27"/>
      <c r="E55" s="28"/>
      <c r="F55" s="29"/>
      <c r="G55" s="26"/>
      <c r="H55" s="30" t="s">
        <v>30</v>
      </c>
      <c r="I55" s="30" t="s">
        <v>30</v>
      </c>
      <c r="J55" s="30" t="s">
        <v>30</v>
      </c>
      <c r="K55" s="30" t="s">
        <v>30</v>
      </c>
      <c r="L55" s="37"/>
      <c r="M55" s="37"/>
      <c r="N55" s="37"/>
      <c r="O55" s="79"/>
      <c r="P55" s="83" t="s">
        <v>30</v>
      </c>
      <c r="Q55" s="32">
        <f t="shared" si="3"/>
        <v>0</v>
      </c>
      <c r="R55" s="33" t="str">
        <f t="shared" si="0"/>
        <v>F</v>
      </c>
      <c r="S55" s="34" t="str">
        <f t="shared" si="1"/>
        <v>Kém</v>
      </c>
      <c r="T55" s="35" t="str">
        <f t="shared" si="4"/>
        <v/>
      </c>
      <c r="U55" s="36" t="str">
        <f t="array" ref="U55">IFERROR(VLOOKUP($C55&amp;$T$3,CHOOSE({1,2},#REF!&amp;#REF!,#REF!),2,0),"")</f>
        <v/>
      </c>
      <c r="V55" s="99"/>
      <c r="W55" s="24"/>
      <c r="X55" s="85" t="str">
        <f t="shared" si="2"/>
        <v>Thi lại</v>
      </c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</row>
    <row r="56" spans="2:39" ht="16.5" customHeight="1">
      <c r="B56" s="25">
        <v>48</v>
      </c>
      <c r="C56" s="26"/>
      <c r="D56" s="27"/>
      <c r="E56" s="28"/>
      <c r="F56" s="29"/>
      <c r="G56" s="26"/>
      <c r="H56" s="30" t="s">
        <v>30</v>
      </c>
      <c r="I56" s="30" t="s">
        <v>30</v>
      </c>
      <c r="J56" s="30" t="s">
        <v>30</v>
      </c>
      <c r="K56" s="30" t="s">
        <v>30</v>
      </c>
      <c r="L56" s="37"/>
      <c r="M56" s="37"/>
      <c r="N56" s="37"/>
      <c r="O56" s="79"/>
      <c r="P56" s="83" t="s">
        <v>30</v>
      </c>
      <c r="Q56" s="32">
        <f t="shared" si="3"/>
        <v>0</v>
      </c>
      <c r="R56" s="33" t="str">
        <f t="shared" si="0"/>
        <v>F</v>
      </c>
      <c r="S56" s="34" t="str">
        <f t="shared" si="1"/>
        <v>Kém</v>
      </c>
      <c r="T56" s="35" t="str">
        <f t="shared" si="4"/>
        <v/>
      </c>
      <c r="U56" s="36" t="str">
        <f t="array" ref="U56">IFERROR(VLOOKUP($C56&amp;$T$3,CHOOSE({1,2},#REF!&amp;#REF!,#REF!),2,0),"")</f>
        <v/>
      </c>
      <c r="V56" s="99"/>
      <c r="W56" s="24"/>
      <c r="X56" s="85" t="str">
        <f t="shared" si="2"/>
        <v>Thi lại</v>
      </c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</row>
    <row r="57" spans="2:39" ht="16.5" customHeight="1">
      <c r="B57" s="25">
        <v>49</v>
      </c>
      <c r="C57" s="26"/>
      <c r="D57" s="27"/>
      <c r="E57" s="28"/>
      <c r="F57" s="29"/>
      <c r="G57" s="26"/>
      <c r="H57" s="30" t="s">
        <v>30</v>
      </c>
      <c r="I57" s="30" t="s">
        <v>30</v>
      </c>
      <c r="J57" s="30" t="s">
        <v>30</v>
      </c>
      <c r="K57" s="30" t="s">
        <v>30</v>
      </c>
      <c r="L57" s="37"/>
      <c r="M57" s="37"/>
      <c r="N57" s="37"/>
      <c r="O57" s="79"/>
      <c r="P57" s="83" t="s">
        <v>30</v>
      </c>
      <c r="Q57" s="32">
        <f t="shared" si="3"/>
        <v>0</v>
      </c>
      <c r="R57" s="33" t="str">
        <f t="shared" si="0"/>
        <v>F</v>
      </c>
      <c r="S57" s="34" t="str">
        <f t="shared" si="1"/>
        <v>Kém</v>
      </c>
      <c r="T57" s="35" t="str">
        <f t="shared" si="4"/>
        <v/>
      </c>
      <c r="U57" s="36" t="str">
        <f t="array" ref="U57">IFERROR(VLOOKUP($C57&amp;$T$3,CHOOSE({1,2},#REF!&amp;#REF!,#REF!),2,0),"")</f>
        <v/>
      </c>
      <c r="V57" s="99"/>
      <c r="W57" s="24"/>
      <c r="X57" s="85" t="str">
        <f t="shared" si="2"/>
        <v>Thi lại</v>
      </c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</row>
    <row r="58" spans="2:39" ht="16.5" customHeight="1">
      <c r="B58" s="25">
        <v>50</v>
      </c>
      <c r="C58" s="26"/>
      <c r="D58" s="27"/>
      <c r="E58" s="28"/>
      <c r="F58" s="29"/>
      <c r="G58" s="26"/>
      <c r="H58" s="30" t="s">
        <v>30</v>
      </c>
      <c r="I58" s="30" t="s">
        <v>30</v>
      </c>
      <c r="J58" s="30" t="s">
        <v>30</v>
      </c>
      <c r="K58" s="30" t="s">
        <v>30</v>
      </c>
      <c r="L58" s="37"/>
      <c r="M58" s="37"/>
      <c r="N58" s="37"/>
      <c r="O58" s="79"/>
      <c r="P58" s="83" t="s">
        <v>30</v>
      </c>
      <c r="Q58" s="32">
        <f t="shared" si="3"/>
        <v>0</v>
      </c>
      <c r="R58" s="33" t="str">
        <f t="shared" si="0"/>
        <v>F</v>
      </c>
      <c r="S58" s="34" t="str">
        <f t="shared" si="1"/>
        <v>Kém</v>
      </c>
      <c r="T58" s="35" t="str">
        <f t="shared" si="4"/>
        <v/>
      </c>
      <c r="U58" s="36" t="str">
        <f t="array" ref="U58">IFERROR(VLOOKUP($C58&amp;$T$3,CHOOSE({1,2},#REF!&amp;#REF!,#REF!),2,0),"")</f>
        <v/>
      </c>
      <c r="V58" s="99"/>
      <c r="W58" s="24"/>
      <c r="X58" s="85" t="str">
        <f t="shared" si="2"/>
        <v>Thi lại</v>
      </c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</row>
    <row r="59" spans="2:39" ht="16.5" customHeight="1">
      <c r="B59" s="25">
        <v>51</v>
      </c>
      <c r="C59" s="26"/>
      <c r="D59" s="27"/>
      <c r="E59" s="28"/>
      <c r="F59" s="29"/>
      <c r="G59" s="26"/>
      <c r="H59" s="30" t="s">
        <v>30</v>
      </c>
      <c r="I59" s="30" t="s">
        <v>30</v>
      </c>
      <c r="J59" s="30" t="s">
        <v>30</v>
      </c>
      <c r="K59" s="30" t="s">
        <v>30</v>
      </c>
      <c r="L59" s="37"/>
      <c r="M59" s="37"/>
      <c r="N59" s="37"/>
      <c r="O59" s="79"/>
      <c r="P59" s="83" t="s">
        <v>30</v>
      </c>
      <c r="Q59" s="32">
        <f t="shared" si="3"/>
        <v>0</v>
      </c>
      <c r="R59" s="33" t="str">
        <f t="shared" si="0"/>
        <v>F</v>
      </c>
      <c r="S59" s="34" t="str">
        <f t="shared" si="1"/>
        <v>Kém</v>
      </c>
      <c r="T59" s="35" t="str">
        <f t="shared" si="4"/>
        <v/>
      </c>
      <c r="U59" s="36" t="str">
        <f t="array" ref="U59">IFERROR(VLOOKUP($C59&amp;$T$3,CHOOSE({1,2},#REF!&amp;#REF!,#REF!),2,0),"")</f>
        <v/>
      </c>
      <c r="V59" s="99"/>
      <c r="W59" s="24"/>
      <c r="X59" s="85" t="str">
        <f t="shared" si="2"/>
        <v>Thi lại</v>
      </c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</row>
    <row r="60" spans="2:39" ht="16.5" customHeight="1">
      <c r="B60" s="25">
        <v>52</v>
      </c>
      <c r="C60" s="26"/>
      <c r="D60" s="27"/>
      <c r="E60" s="28"/>
      <c r="F60" s="29"/>
      <c r="G60" s="26"/>
      <c r="H60" s="30" t="s">
        <v>30</v>
      </c>
      <c r="I60" s="30" t="s">
        <v>30</v>
      </c>
      <c r="J60" s="30" t="s">
        <v>30</v>
      </c>
      <c r="K60" s="30" t="s">
        <v>30</v>
      </c>
      <c r="L60" s="37"/>
      <c r="M60" s="37"/>
      <c r="N60" s="37"/>
      <c r="O60" s="79"/>
      <c r="P60" s="83" t="s">
        <v>30</v>
      </c>
      <c r="Q60" s="32">
        <f t="shared" si="3"/>
        <v>0</v>
      </c>
      <c r="R60" s="33" t="str">
        <f t="shared" si="0"/>
        <v>F</v>
      </c>
      <c r="S60" s="34" t="str">
        <f t="shared" si="1"/>
        <v>Kém</v>
      </c>
      <c r="T60" s="35" t="str">
        <f t="shared" si="4"/>
        <v/>
      </c>
      <c r="U60" s="36" t="str">
        <f t="array" ref="U60">IFERROR(VLOOKUP($C60&amp;$T$3,CHOOSE({1,2},#REF!&amp;#REF!,#REF!),2,0),"")</f>
        <v/>
      </c>
      <c r="V60" s="99"/>
      <c r="W60" s="24"/>
      <c r="X60" s="85" t="str">
        <f t="shared" si="2"/>
        <v>Thi lại</v>
      </c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</row>
    <row r="61" spans="2:39" ht="16.5" customHeight="1">
      <c r="B61" s="25">
        <v>53</v>
      </c>
      <c r="C61" s="26"/>
      <c r="D61" s="27"/>
      <c r="E61" s="28"/>
      <c r="F61" s="29"/>
      <c r="G61" s="26"/>
      <c r="H61" s="30" t="s">
        <v>30</v>
      </c>
      <c r="I61" s="30" t="s">
        <v>30</v>
      </c>
      <c r="J61" s="30" t="s">
        <v>30</v>
      </c>
      <c r="K61" s="30" t="s">
        <v>30</v>
      </c>
      <c r="L61" s="37"/>
      <c r="M61" s="37"/>
      <c r="N61" s="37"/>
      <c r="O61" s="79"/>
      <c r="P61" s="83" t="s">
        <v>30</v>
      </c>
      <c r="Q61" s="32">
        <f t="shared" si="3"/>
        <v>0</v>
      </c>
      <c r="R61" s="33" t="str">
        <f t="shared" si="0"/>
        <v>F</v>
      </c>
      <c r="S61" s="34" t="str">
        <f t="shared" si="1"/>
        <v>Kém</v>
      </c>
      <c r="T61" s="35" t="str">
        <f t="shared" si="4"/>
        <v/>
      </c>
      <c r="U61" s="36" t="str">
        <f t="array" ref="U61">IFERROR(VLOOKUP($C61&amp;$T$3,CHOOSE({1,2},#REF!&amp;#REF!,#REF!),2,0),"")</f>
        <v/>
      </c>
      <c r="V61" s="99"/>
      <c r="W61" s="24"/>
      <c r="X61" s="85" t="str">
        <f t="shared" si="2"/>
        <v>Thi lại</v>
      </c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</row>
    <row r="62" spans="2:39" ht="16.5" customHeight="1">
      <c r="B62" s="25">
        <v>54</v>
      </c>
      <c r="C62" s="26"/>
      <c r="D62" s="27"/>
      <c r="E62" s="28"/>
      <c r="F62" s="29"/>
      <c r="G62" s="26"/>
      <c r="H62" s="30" t="s">
        <v>30</v>
      </c>
      <c r="I62" s="30" t="s">
        <v>30</v>
      </c>
      <c r="J62" s="30" t="s">
        <v>30</v>
      </c>
      <c r="K62" s="30" t="s">
        <v>30</v>
      </c>
      <c r="L62" s="37"/>
      <c r="M62" s="37"/>
      <c r="N62" s="37"/>
      <c r="O62" s="79"/>
      <c r="P62" s="83" t="s">
        <v>30</v>
      </c>
      <c r="Q62" s="32">
        <f t="shared" si="3"/>
        <v>0</v>
      </c>
      <c r="R62" s="33" t="str">
        <f t="shared" si="0"/>
        <v>F</v>
      </c>
      <c r="S62" s="34" t="str">
        <f t="shared" si="1"/>
        <v>Kém</v>
      </c>
      <c r="T62" s="35" t="str">
        <f t="shared" si="4"/>
        <v/>
      </c>
      <c r="U62" s="36" t="str">
        <f t="array" ref="U62">IFERROR(VLOOKUP($C62&amp;$T$3,CHOOSE({1,2},#REF!&amp;#REF!,#REF!),2,0),"")</f>
        <v/>
      </c>
      <c r="V62" s="99"/>
      <c r="W62" s="24"/>
      <c r="X62" s="85" t="str">
        <f t="shared" si="2"/>
        <v>Thi lại</v>
      </c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</row>
    <row r="63" spans="2:39" ht="16.5" customHeight="1">
      <c r="B63" s="25">
        <v>55</v>
      </c>
      <c r="C63" s="26"/>
      <c r="D63" s="27"/>
      <c r="E63" s="28"/>
      <c r="F63" s="29"/>
      <c r="G63" s="26"/>
      <c r="H63" s="30" t="s">
        <v>30</v>
      </c>
      <c r="I63" s="30" t="s">
        <v>30</v>
      </c>
      <c r="J63" s="30" t="s">
        <v>30</v>
      </c>
      <c r="K63" s="30" t="s">
        <v>30</v>
      </c>
      <c r="L63" s="37"/>
      <c r="M63" s="37"/>
      <c r="N63" s="37"/>
      <c r="O63" s="79"/>
      <c r="P63" s="83" t="s">
        <v>30</v>
      </c>
      <c r="Q63" s="32">
        <f t="shared" si="3"/>
        <v>0</v>
      </c>
      <c r="R63" s="33" t="str">
        <f t="shared" si="0"/>
        <v>F</v>
      </c>
      <c r="S63" s="34" t="str">
        <f t="shared" si="1"/>
        <v>Kém</v>
      </c>
      <c r="T63" s="35" t="str">
        <f t="shared" si="4"/>
        <v/>
      </c>
      <c r="U63" s="36" t="str">
        <f t="array" ref="U63">IFERROR(VLOOKUP($C63&amp;$T$3,CHOOSE({1,2},#REF!&amp;#REF!,#REF!),2,0),"")</f>
        <v/>
      </c>
      <c r="V63" s="99"/>
      <c r="W63" s="24"/>
      <c r="X63" s="85" t="str">
        <f t="shared" si="2"/>
        <v>Thi lại</v>
      </c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</row>
    <row r="64" spans="2:39" ht="16.5" customHeight="1">
      <c r="B64" s="25">
        <v>56</v>
      </c>
      <c r="C64" s="26"/>
      <c r="D64" s="27"/>
      <c r="E64" s="28"/>
      <c r="F64" s="29"/>
      <c r="G64" s="26"/>
      <c r="H64" s="30" t="s">
        <v>30</v>
      </c>
      <c r="I64" s="30" t="s">
        <v>30</v>
      </c>
      <c r="J64" s="30" t="s">
        <v>30</v>
      </c>
      <c r="K64" s="30" t="s">
        <v>30</v>
      </c>
      <c r="L64" s="37"/>
      <c r="M64" s="37"/>
      <c r="N64" s="37"/>
      <c r="O64" s="79"/>
      <c r="P64" s="83" t="s">
        <v>30</v>
      </c>
      <c r="Q64" s="32">
        <f t="shared" si="3"/>
        <v>0</v>
      </c>
      <c r="R64" s="33" t="str">
        <f t="shared" si="0"/>
        <v>F</v>
      </c>
      <c r="S64" s="34" t="str">
        <f t="shared" si="1"/>
        <v>Kém</v>
      </c>
      <c r="T64" s="35" t="str">
        <f t="shared" si="4"/>
        <v/>
      </c>
      <c r="U64" s="36" t="str">
        <f t="array" ref="U64">IFERROR(VLOOKUP($C64&amp;$T$3,CHOOSE({1,2},#REF!&amp;#REF!,#REF!),2,0),"")</f>
        <v/>
      </c>
      <c r="V64" s="99"/>
      <c r="W64" s="24"/>
      <c r="X64" s="85" t="str">
        <f t="shared" si="2"/>
        <v>Thi lại</v>
      </c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</row>
    <row r="65" spans="2:39" ht="16.5" customHeight="1">
      <c r="B65" s="25">
        <v>57</v>
      </c>
      <c r="C65" s="26"/>
      <c r="D65" s="27"/>
      <c r="E65" s="28"/>
      <c r="F65" s="29"/>
      <c r="G65" s="26"/>
      <c r="H65" s="30" t="s">
        <v>30</v>
      </c>
      <c r="I65" s="30" t="s">
        <v>30</v>
      </c>
      <c r="J65" s="30" t="s">
        <v>30</v>
      </c>
      <c r="K65" s="30" t="s">
        <v>30</v>
      </c>
      <c r="L65" s="37"/>
      <c r="M65" s="37"/>
      <c r="N65" s="37"/>
      <c r="O65" s="79"/>
      <c r="P65" s="83" t="s">
        <v>30</v>
      </c>
      <c r="Q65" s="32">
        <f t="shared" si="3"/>
        <v>0</v>
      </c>
      <c r="R65" s="33" t="str">
        <f t="shared" si="0"/>
        <v>F</v>
      </c>
      <c r="S65" s="34" t="str">
        <f t="shared" si="1"/>
        <v>Kém</v>
      </c>
      <c r="T65" s="35" t="str">
        <f t="shared" si="4"/>
        <v/>
      </c>
      <c r="U65" s="36" t="str">
        <f t="array" ref="U65">IFERROR(VLOOKUP($C65&amp;$T$3,CHOOSE({1,2},#REF!&amp;#REF!,#REF!),2,0),"")</f>
        <v/>
      </c>
      <c r="V65" s="99"/>
      <c r="W65" s="24"/>
      <c r="X65" s="85" t="str">
        <f t="shared" si="2"/>
        <v>Thi lại</v>
      </c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</row>
    <row r="66" spans="2:39" ht="16.5" customHeight="1">
      <c r="B66" s="25">
        <v>58</v>
      </c>
      <c r="C66" s="26"/>
      <c r="D66" s="27"/>
      <c r="E66" s="28"/>
      <c r="F66" s="29"/>
      <c r="G66" s="26"/>
      <c r="H66" s="30" t="s">
        <v>30</v>
      </c>
      <c r="I66" s="30" t="s">
        <v>30</v>
      </c>
      <c r="J66" s="30" t="s">
        <v>30</v>
      </c>
      <c r="K66" s="30" t="s">
        <v>30</v>
      </c>
      <c r="L66" s="37"/>
      <c r="M66" s="37"/>
      <c r="N66" s="37"/>
      <c r="O66" s="79"/>
      <c r="P66" s="83" t="s">
        <v>30</v>
      </c>
      <c r="Q66" s="32">
        <f t="shared" si="3"/>
        <v>0</v>
      </c>
      <c r="R66" s="33" t="str">
        <f t="shared" si="0"/>
        <v>F</v>
      </c>
      <c r="S66" s="34" t="str">
        <f t="shared" si="1"/>
        <v>Kém</v>
      </c>
      <c r="T66" s="35" t="str">
        <f t="shared" si="4"/>
        <v/>
      </c>
      <c r="U66" s="36" t="str">
        <f t="array" ref="U66">IFERROR(VLOOKUP($C66&amp;$T$3,CHOOSE({1,2},#REF!&amp;#REF!,#REF!),2,0),"")</f>
        <v/>
      </c>
      <c r="V66" s="99"/>
      <c r="W66" s="24"/>
      <c r="X66" s="85" t="str">
        <f t="shared" si="2"/>
        <v>Thi lại</v>
      </c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</row>
    <row r="67" spans="2:39" ht="16.5" customHeight="1">
      <c r="B67" s="25">
        <v>59</v>
      </c>
      <c r="C67" s="26"/>
      <c r="D67" s="27"/>
      <c r="E67" s="28"/>
      <c r="F67" s="29"/>
      <c r="G67" s="26"/>
      <c r="H67" s="30" t="s">
        <v>30</v>
      </c>
      <c r="I67" s="30" t="s">
        <v>30</v>
      </c>
      <c r="J67" s="30" t="s">
        <v>30</v>
      </c>
      <c r="K67" s="30" t="s">
        <v>30</v>
      </c>
      <c r="L67" s="37"/>
      <c r="M67" s="37"/>
      <c r="N67" s="37"/>
      <c r="O67" s="79"/>
      <c r="P67" s="83" t="s">
        <v>30</v>
      </c>
      <c r="Q67" s="32">
        <f t="shared" si="3"/>
        <v>0</v>
      </c>
      <c r="R67" s="33" t="str">
        <f t="shared" si="0"/>
        <v>F</v>
      </c>
      <c r="S67" s="34" t="str">
        <f t="shared" si="1"/>
        <v>Kém</v>
      </c>
      <c r="T67" s="35" t="str">
        <f t="shared" si="4"/>
        <v/>
      </c>
      <c r="U67" s="36" t="str">
        <f t="array" ref="U67">IFERROR(VLOOKUP($C67&amp;$T$3,CHOOSE({1,2},#REF!&amp;#REF!,#REF!),2,0),"")</f>
        <v/>
      </c>
      <c r="V67" s="99"/>
      <c r="W67" s="24"/>
      <c r="X67" s="85" t="str">
        <f t="shared" si="2"/>
        <v>Thi lại</v>
      </c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</row>
    <row r="68" spans="2:39" ht="16.5" customHeight="1">
      <c r="B68" s="25">
        <v>60</v>
      </c>
      <c r="C68" s="26"/>
      <c r="D68" s="27"/>
      <c r="E68" s="28"/>
      <c r="F68" s="29"/>
      <c r="G68" s="26"/>
      <c r="H68" s="30" t="s">
        <v>30</v>
      </c>
      <c r="I68" s="30" t="s">
        <v>30</v>
      </c>
      <c r="J68" s="30" t="s">
        <v>30</v>
      </c>
      <c r="K68" s="30" t="s">
        <v>30</v>
      </c>
      <c r="L68" s="37"/>
      <c r="M68" s="37"/>
      <c r="N68" s="37"/>
      <c r="O68" s="79"/>
      <c r="P68" s="83" t="s">
        <v>30</v>
      </c>
      <c r="Q68" s="32">
        <f t="shared" si="3"/>
        <v>0</v>
      </c>
      <c r="R68" s="33" t="str">
        <f t="shared" si="0"/>
        <v>F</v>
      </c>
      <c r="S68" s="34" t="str">
        <f t="shared" si="1"/>
        <v>Kém</v>
      </c>
      <c r="T68" s="35" t="str">
        <f t="shared" si="4"/>
        <v/>
      </c>
      <c r="U68" s="36" t="str">
        <f t="array" ref="U68">IFERROR(VLOOKUP($C68&amp;$T$3,CHOOSE({1,2},#REF!&amp;#REF!,#REF!),2,0),"")</f>
        <v/>
      </c>
      <c r="V68" s="99"/>
      <c r="W68" s="24"/>
      <c r="X68" s="85" t="str">
        <f t="shared" si="2"/>
        <v>Thi lại</v>
      </c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</row>
    <row r="69" spans="2:39" ht="16.5" customHeight="1">
      <c r="B69" s="25">
        <v>61</v>
      </c>
      <c r="C69" s="26"/>
      <c r="D69" s="27"/>
      <c r="E69" s="28"/>
      <c r="F69" s="29"/>
      <c r="G69" s="26"/>
      <c r="H69" s="30" t="s">
        <v>30</v>
      </c>
      <c r="I69" s="30" t="s">
        <v>30</v>
      </c>
      <c r="J69" s="30" t="s">
        <v>30</v>
      </c>
      <c r="K69" s="30" t="s">
        <v>30</v>
      </c>
      <c r="L69" s="37"/>
      <c r="M69" s="37"/>
      <c r="N69" s="37"/>
      <c r="O69" s="79"/>
      <c r="P69" s="83" t="s">
        <v>30</v>
      </c>
      <c r="Q69" s="32">
        <f t="shared" si="3"/>
        <v>0</v>
      </c>
      <c r="R69" s="33" t="str">
        <f t="shared" si="0"/>
        <v>F</v>
      </c>
      <c r="S69" s="34" t="str">
        <f t="shared" si="1"/>
        <v>Kém</v>
      </c>
      <c r="T69" s="35" t="str">
        <f t="shared" si="4"/>
        <v/>
      </c>
      <c r="U69" s="36" t="str">
        <f t="array" ref="U69">IFERROR(VLOOKUP($C69&amp;$T$3,CHOOSE({1,2},#REF!&amp;#REF!,#REF!),2,0),"")</f>
        <v/>
      </c>
      <c r="V69" s="99"/>
      <c r="W69" s="24"/>
      <c r="X69" s="85" t="str">
        <f t="shared" si="2"/>
        <v>Thi lại</v>
      </c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</row>
    <row r="70" spans="2:39" ht="16.5" customHeight="1">
      <c r="B70" s="25">
        <v>62</v>
      </c>
      <c r="C70" s="26"/>
      <c r="D70" s="27"/>
      <c r="E70" s="28"/>
      <c r="F70" s="29"/>
      <c r="G70" s="26"/>
      <c r="H70" s="30" t="s">
        <v>30</v>
      </c>
      <c r="I70" s="30" t="s">
        <v>30</v>
      </c>
      <c r="J70" s="30" t="s">
        <v>30</v>
      </c>
      <c r="K70" s="30" t="s">
        <v>30</v>
      </c>
      <c r="L70" s="37"/>
      <c r="M70" s="37"/>
      <c r="N70" s="37"/>
      <c r="O70" s="79"/>
      <c r="P70" s="83" t="s">
        <v>30</v>
      </c>
      <c r="Q70" s="32">
        <f t="shared" si="3"/>
        <v>0</v>
      </c>
      <c r="R70" s="33" t="str">
        <f t="shared" si="0"/>
        <v>F</v>
      </c>
      <c r="S70" s="34" t="str">
        <f t="shared" si="1"/>
        <v>Kém</v>
      </c>
      <c r="T70" s="35" t="str">
        <f t="shared" si="4"/>
        <v/>
      </c>
      <c r="U70" s="36" t="str">
        <f t="array" ref="U70">IFERROR(VLOOKUP($C70&amp;$T$3,CHOOSE({1,2},#REF!&amp;#REF!,#REF!),2,0),"")</f>
        <v/>
      </c>
      <c r="V70" s="99"/>
      <c r="W70" s="24"/>
      <c r="X70" s="85" t="str">
        <f t="shared" si="2"/>
        <v>Thi lại</v>
      </c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</row>
    <row r="71" spans="2:39" ht="16.5" customHeight="1">
      <c r="B71" s="25">
        <v>63</v>
      </c>
      <c r="C71" s="26"/>
      <c r="D71" s="27"/>
      <c r="E71" s="28"/>
      <c r="F71" s="29"/>
      <c r="G71" s="26"/>
      <c r="H71" s="30" t="s">
        <v>30</v>
      </c>
      <c r="I71" s="30" t="s">
        <v>30</v>
      </c>
      <c r="J71" s="30" t="s">
        <v>30</v>
      </c>
      <c r="K71" s="30" t="s">
        <v>30</v>
      </c>
      <c r="L71" s="37"/>
      <c r="M71" s="37"/>
      <c r="N71" s="37"/>
      <c r="O71" s="79"/>
      <c r="P71" s="83" t="s">
        <v>30</v>
      </c>
      <c r="Q71" s="32">
        <f t="shared" si="3"/>
        <v>0</v>
      </c>
      <c r="R71" s="33" t="str">
        <f t="shared" si="0"/>
        <v>F</v>
      </c>
      <c r="S71" s="34" t="str">
        <f t="shared" si="1"/>
        <v>Kém</v>
      </c>
      <c r="T71" s="35" t="str">
        <f t="shared" si="4"/>
        <v/>
      </c>
      <c r="U71" s="36" t="str">
        <f t="array" ref="U71">IFERROR(VLOOKUP($C71&amp;$T$3,CHOOSE({1,2},#REF!&amp;#REF!,#REF!),2,0),"")</f>
        <v/>
      </c>
      <c r="V71" s="99"/>
      <c r="W71" s="24"/>
      <c r="X71" s="85" t="str">
        <f t="shared" si="2"/>
        <v>Thi lại</v>
      </c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</row>
    <row r="72" spans="2:39" ht="16.5" customHeight="1">
      <c r="B72" s="25">
        <v>64</v>
      </c>
      <c r="C72" s="26"/>
      <c r="D72" s="27"/>
      <c r="E72" s="28"/>
      <c r="F72" s="29"/>
      <c r="G72" s="26"/>
      <c r="H72" s="30" t="s">
        <v>30</v>
      </c>
      <c r="I72" s="30" t="s">
        <v>30</v>
      </c>
      <c r="J72" s="30" t="s">
        <v>30</v>
      </c>
      <c r="K72" s="30" t="s">
        <v>30</v>
      </c>
      <c r="L72" s="37"/>
      <c r="M72" s="37"/>
      <c r="N72" s="37"/>
      <c r="O72" s="79"/>
      <c r="P72" s="83" t="s">
        <v>30</v>
      </c>
      <c r="Q72" s="32">
        <f t="shared" si="3"/>
        <v>0</v>
      </c>
      <c r="R72" s="33" t="str">
        <f t="shared" si="0"/>
        <v>F</v>
      </c>
      <c r="S72" s="34" t="str">
        <f t="shared" si="1"/>
        <v>Kém</v>
      </c>
      <c r="T72" s="35" t="str">
        <f t="shared" si="4"/>
        <v/>
      </c>
      <c r="U72" s="36" t="str">
        <f t="array" ref="U72">IFERROR(VLOOKUP($C72&amp;$T$3,CHOOSE({1,2},#REF!&amp;#REF!,#REF!),2,0),"")</f>
        <v/>
      </c>
      <c r="V72" s="99"/>
      <c r="W72" s="24"/>
      <c r="X72" s="85" t="str">
        <f t="shared" si="2"/>
        <v>Thi lại</v>
      </c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</row>
    <row r="73" spans="2:39" ht="16.5" customHeight="1">
      <c r="B73" s="25">
        <v>65</v>
      </c>
      <c r="C73" s="26"/>
      <c r="D73" s="27"/>
      <c r="E73" s="28"/>
      <c r="F73" s="29"/>
      <c r="G73" s="26"/>
      <c r="H73" s="30" t="s">
        <v>30</v>
      </c>
      <c r="I73" s="30" t="s">
        <v>30</v>
      </c>
      <c r="J73" s="30" t="s">
        <v>30</v>
      </c>
      <c r="K73" s="30" t="s">
        <v>30</v>
      </c>
      <c r="L73" s="37"/>
      <c r="M73" s="37"/>
      <c r="N73" s="37"/>
      <c r="O73" s="79"/>
      <c r="P73" s="83" t="s">
        <v>30</v>
      </c>
      <c r="Q73" s="32">
        <f t="shared" si="3"/>
        <v>0</v>
      </c>
      <c r="R73" s="33" t="str">
        <f t="shared" si="0"/>
        <v>F</v>
      </c>
      <c r="S73" s="34" t="str">
        <f t="shared" si="1"/>
        <v>Kém</v>
      </c>
      <c r="T73" s="35" t="str">
        <f t="shared" si="4"/>
        <v/>
      </c>
      <c r="U73" s="36" t="str">
        <f t="array" ref="U73">IFERROR(VLOOKUP($C73&amp;$T$3,CHOOSE({1,2},#REF!&amp;#REF!,#REF!),2,0),"")</f>
        <v/>
      </c>
      <c r="V73" s="99"/>
      <c r="W73" s="24"/>
      <c r="X73" s="85" t="str">
        <f t="shared" ref="X73:X136" si="5">IF(T73="Không đủ ĐKDT","Học lại",IF(T73="Đình chỉ thi","Học lại",IF(AND(MID(G73,2,2)&lt;"12",T73="Vắng"),"Thi lại",IF(T73="Vắng có phép", "Thi lại",IF(AND((MID(G73,2,2)&lt;"12"),Q73&lt;4.5),"Thi lại",IF(AND((MID(G73,2,2)&lt;"19"),Q73&lt;4),"Học lại",IF(AND((MID(G73,2,2)&gt;"18"),Q73&lt;4),"Thi lại",IF(AND(MID(G73,2,2)&gt;"18",P73=0),"Thi lại",IF(AND((MID(G73,2,2)&lt;"12"),P73=0),"Thi lại",IF(AND((MID(G73,2,2)&lt;"19"),(MID(G73,2,2)&gt;"11"),P73=0),"Học lại","Đạt"))))))))))</f>
        <v>Thi lại</v>
      </c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</row>
    <row r="74" spans="2:39" ht="16.5" customHeight="1">
      <c r="B74" s="25">
        <v>66</v>
      </c>
      <c r="C74" s="26"/>
      <c r="D74" s="27"/>
      <c r="E74" s="28"/>
      <c r="F74" s="29"/>
      <c r="G74" s="26"/>
      <c r="H74" s="30" t="s">
        <v>30</v>
      </c>
      <c r="I74" s="30" t="s">
        <v>30</v>
      </c>
      <c r="J74" s="30" t="s">
        <v>30</v>
      </c>
      <c r="K74" s="30" t="s">
        <v>30</v>
      </c>
      <c r="L74" s="37"/>
      <c r="M74" s="37"/>
      <c r="N74" s="37"/>
      <c r="O74" s="79"/>
      <c r="P74" s="83" t="s">
        <v>30</v>
      </c>
      <c r="Q74" s="32">
        <f t="shared" ref="Q74:Q137" si="6">IF(P74="H","I",IF(OR(P74="DC",P74="C",P74="V"),0,ROUND(SUMPRODUCT(H74:P74,$H$8:$P$8)/100,1)))</f>
        <v>0</v>
      </c>
      <c r="R74" s="33" t="str">
        <f t="shared" si="0"/>
        <v>F</v>
      </c>
      <c r="S74" s="34" t="str">
        <f t="shared" si="1"/>
        <v>Kém</v>
      </c>
      <c r="T74" s="35" t="str">
        <f t="shared" ref="T74:T137" si="7">IF(OR($H74=0,$I74=0,$J74=0,$K74=0),"Không đủ ĐKDT",IF(AND(P74=0,Q74&gt;=4),"Không đạt",IF(P74="V", "Vắng", IF(P74="DC", "Đình chỉ thi",IF(P74="H", "Vắng có phép","")))))</f>
        <v/>
      </c>
      <c r="U74" s="36" t="str">
        <f t="array" ref="U74">IFERROR(VLOOKUP($C74&amp;$T$3,CHOOSE({1,2},#REF!&amp;#REF!,#REF!),2,0),"")</f>
        <v/>
      </c>
      <c r="V74" s="99"/>
      <c r="W74" s="24"/>
      <c r="X74" s="85" t="str">
        <f t="shared" si="5"/>
        <v>Thi lại</v>
      </c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</row>
    <row r="75" spans="2:39" ht="16.5" customHeight="1">
      <c r="B75" s="25">
        <v>67</v>
      </c>
      <c r="C75" s="26"/>
      <c r="D75" s="27"/>
      <c r="E75" s="28"/>
      <c r="F75" s="29"/>
      <c r="G75" s="26"/>
      <c r="H75" s="30" t="s">
        <v>30</v>
      </c>
      <c r="I75" s="30" t="s">
        <v>30</v>
      </c>
      <c r="J75" s="30" t="s">
        <v>30</v>
      </c>
      <c r="K75" s="30" t="s">
        <v>30</v>
      </c>
      <c r="L75" s="37"/>
      <c r="M75" s="37"/>
      <c r="N75" s="37"/>
      <c r="O75" s="79"/>
      <c r="P75" s="83" t="s">
        <v>30</v>
      </c>
      <c r="Q75" s="32">
        <f t="shared" si="6"/>
        <v>0</v>
      </c>
      <c r="R75" s="33" t="str">
        <f t="shared" si="0"/>
        <v>F</v>
      </c>
      <c r="S75" s="34" t="str">
        <f t="shared" si="1"/>
        <v>Kém</v>
      </c>
      <c r="T75" s="35" t="str">
        <f t="shared" si="7"/>
        <v/>
      </c>
      <c r="U75" s="36" t="str">
        <f t="array" ref="U75">IFERROR(VLOOKUP($C75&amp;$T$3,CHOOSE({1,2},#REF!&amp;#REF!,#REF!),2,0),"")</f>
        <v/>
      </c>
      <c r="V75" s="99"/>
      <c r="W75" s="24"/>
      <c r="X75" s="85" t="str">
        <f t="shared" si="5"/>
        <v>Thi lại</v>
      </c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</row>
    <row r="76" spans="2:39" ht="16.5" customHeight="1">
      <c r="B76" s="25">
        <v>68</v>
      </c>
      <c r="C76" s="26"/>
      <c r="D76" s="27"/>
      <c r="E76" s="28"/>
      <c r="F76" s="29"/>
      <c r="G76" s="26"/>
      <c r="H76" s="30" t="s">
        <v>30</v>
      </c>
      <c r="I76" s="30" t="s">
        <v>30</v>
      </c>
      <c r="J76" s="30" t="s">
        <v>30</v>
      </c>
      <c r="K76" s="30" t="s">
        <v>30</v>
      </c>
      <c r="L76" s="37"/>
      <c r="M76" s="37"/>
      <c r="N76" s="37"/>
      <c r="O76" s="79"/>
      <c r="P76" s="83" t="s">
        <v>30</v>
      </c>
      <c r="Q76" s="32">
        <f t="shared" si="6"/>
        <v>0</v>
      </c>
      <c r="R76" s="33" t="str">
        <f t="shared" si="0"/>
        <v>F</v>
      </c>
      <c r="S76" s="34" t="str">
        <f t="shared" si="1"/>
        <v>Kém</v>
      </c>
      <c r="T76" s="35" t="str">
        <f t="shared" si="7"/>
        <v/>
      </c>
      <c r="U76" s="36" t="str">
        <f t="array" ref="U76">IFERROR(VLOOKUP($C76&amp;$T$3,CHOOSE({1,2},#REF!&amp;#REF!,#REF!),2,0),"")</f>
        <v/>
      </c>
      <c r="V76" s="99"/>
      <c r="W76" s="24"/>
      <c r="X76" s="85" t="str">
        <f t="shared" si="5"/>
        <v>Thi lại</v>
      </c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</row>
    <row r="77" spans="2:39" ht="16.5" customHeight="1">
      <c r="B77" s="25">
        <v>69</v>
      </c>
      <c r="C77" s="26"/>
      <c r="D77" s="27"/>
      <c r="E77" s="28"/>
      <c r="F77" s="29"/>
      <c r="G77" s="26"/>
      <c r="H77" s="30" t="s">
        <v>30</v>
      </c>
      <c r="I77" s="30" t="s">
        <v>30</v>
      </c>
      <c r="J77" s="30" t="s">
        <v>30</v>
      </c>
      <c r="K77" s="30" t="s">
        <v>30</v>
      </c>
      <c r="L77" s="37"/>
      <c r="M77" s="37"/>
      <c r="N77" s="37"/>
      <c r="O77" s="79"/>
      <c r="P77" s="83" t="s">
        <v>30</v>
      </c>
      <c r="Q77" s="32">
        <f t="shared" si="6"/>
        <v>0</v>
      </c>
      <c r="R77" s="33" t="str">
        <f t="shared" si="0"/>
        <v>F</v>
      </c>
      <c r="S77" s="34" t="str">
        <f t="shared" si="1"/>
        <v>Kém</v>
      </c>
      <c r="T77" s="35" t="str">
        <f t="shared" si="7"/>
        <v/>
      </c>
      <c r="U77" s="36" t="str">
        <f t="array" ref="U77">IFERROR(VLOOKUP($C77&amp;$T$3,CHOOSE({1,2},#REF!&amp;#REF!,#REF!),2,0),"")</f>
        <v/>
      </c>
      <c r="V77" s="99"/>
      <c r="W77" s="24"/>
      <c r="X77" s="85" t="str">
        <f t="shared" si="5"/>
        <v>Thi lại</v>
      </c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</row>
    <row r="78" spans="2:39" ht="16.5" customHeight="1">
      <c r="B78" s="25">
        <v>70</v>
      </c>
      <c r="C78" s="26"/>
      <c r="D78" s="27"/>
      <c r="E78" s="28"/>
      <c r="F78" s="29"/>
      <c r="G78" s="26"/>
      <c r="H78" s="30" t="s">
        <v>30</v>
      </c>
      <c r="I78" s="30" t="s">
        <v>30</v>
      </c>
      <c r="J78" s="30" t="s">
        <v>30</v>
      </c>
      <c r="K78" s="30" t="s">
        <v>30</v>
      </c>
      <c r="L78" s="37"/>
      <c r="M78" s="37"/>
      <c r="N78" s="37"/>
      <c r="O78" s="79"/>
      <c r="P78" s="83" t="s">
        <v>30</v>
      </c>
      <c r="Q78" s="32">
        <f t="shared" si="6"/>
        <v>0</v>
      </c>
      <c r="R78" s="33" t="str">
        <f t="shared" si="0"/>
        <v>F</v>
      </c>
      <c r="S78" s="34" t="str">
        <f t="shared" si="1"/>
        <v>Kém</v>
      </c>
      <c r="T78" s="35" t="str">
        <f t="shared" si="7"/>
        <v/>
      </c>
      <c r="U78" s="36" t="str">
        <f t="array" ref="U78">IFERROR(VLOOKUP($C78&amp;$T$3,CHOOSE({1,2},#REF!&amp;#REF!,#REF!),2,0),"")</f>
        <v/>
      </c>
      <c r="V78" s="99"/>
      <c r="W78" s="24"/>
      <c r="X78" s="85" t="str">
        <f t="shared" si="5"/>
        <v>Thi lại</v>
      </c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</row>
    <row r="79" spans="2:39" ht="16.5" customHeight="1">
      <c r="B79" s="25">
        <v>71</v>
      </c>
      <c r="C79" s="26"/>
      <c r="D79" s="27"/>
      <c r="E79" s="28"/>
      <c r="F79" s="29"/>
      <c r="G79" s="26"/>
      <c r="H79" s="30" t="s">
        <v>30</v>
      </c>
      <c r="I79" s="30" t="s">
        <v>30</v>
      </c>
      <c r="J79" s="30" t="s">
        <v>30</v>
      </c>
      <c r="K79" s="30" t="s">
        <v>30</v>
      </c>
      <c r="L79" s="37"/>
      <c r="M79" s="37"/>
      <c r="N79" s="37"/>
      <c r="O79" s="79"/>
      <c r="P79" s="83" t="s">
        <v>30</v>
      </c>
      <c r="Q79" s="32">
        <f t="shared" si="6"/>
        <v>0</v>
      </c>
      <c r="R79" s="33" t="str">
        <f t="shared" si="0"/>
        <v>F</v>
      </c>
      <c r="S79" s="34" t="str">
        <f t="shared" si="1"/>
        <v>Kém</v>
      </c>
      <c r="T79" s="35" t="str">
        <f t="shared" si="7"/>
        <v/>
      </c>
      <c r="U79" s="36" t="str">
        <f t="array" ref="U79">IFERROR(VLOOKUP($C79&amp;$T$3,CHOOSE({1,2},#REF!&amp;#REF!,#REF!),2,0),"")</f>
        <v/>
      </c>
      <c r="V79" s="99"/>
      <c r="W79" s="24"/>
      <c r="X79" s="85" t="str">
        <f t="shared" si="5"/>
        <v>Thi lại</v>
      </c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</row>
    <row r="80" spans="2:39" ht="16.5" customHeight="1">
      <c r="B80" s="25">
        <v>72</v>
      </c>
      <c r="C80" s="26"/>
      <c r="D80" s="27"/>
      <c r="E80" s="28"/>
      <c r="F80" s="29"/>
      <c r="G80" s="26"/>
      <c r="H80" s="30" t="s">
        <v>30</v>
      </c>
      <c r="I80" s="30" t="s">
        <v>30</v>
      </c>
      <c r="J80" s="30" t="s">
        <v>30</v>
      </c>
      <c r="K80" s="30" t="s">
        <v>30</v>
      </c>
      <c r="L80" s="37"/>
      <c r="M80" s="37"/>
      <c r="N80" s="37"/>
      <c r="O80" s="79"/>
      <c r="P80" s="83" t="s">
        <v>30</v>
      </c>
      <c r="Q80" s="32">
        <f t="shared" si="6"/>
        <v>0</v>
      </c>
      <c r="R80" s="33" t="str">
        <f t="shared" si="0"/>
        <v>F</v>
      </c>
      <c r="S80" s="34" t="str">
        <f t="shared" si="1"/>
        <v>Kém</v>
      </c>
      <c r="T80" s="35" t="str">
        <f t="shared" si="7"/>
        <v/>
      </c>
      <c r="U80" s="36" t="str">
        <f t="array" ref="U80">IFERROR(VLOOKUP($C80&amp;$T$3,CHOOSE({1,2},#REF!&amp;#REF!,#REF!),2,0),"")</f>
        <v/>
      </c>
      <c r="V80" s="99"/>
      <c r="W80" s="24"/>
      <c r="X80" s="85" t="str">
        <f t="shared" si="5"/>
        <v>Thi lại</v>
      </c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</row>
    <row r="81" spans="2:39" ht="16.5" customHeight="1">
      <c r="B81" s="25">
        <v>73</v>
      </c>
      <c r="C81" s="26"/>
      <c r="D81" s="27"/>
      <c r="E81" s="28"/>
      <c r="F81" s="29"/>
      <c r="G81" s="26"/>
      <c r="H81" s="30" t="s">
        <v>30</v>
      </c>
      <c r="I81" s="30" t="s">
        <v>30</v>
      </c>
      <c r="J81" s="30" t="s">
        <v>30</v>
      </c>
      <c r="K81" s="30" t="s">
        <v>30</v>
      </c>
      <c r="L81" s="37"/>
      <c r="M81" s="37"/>
      <c r="N81" s="37"/>
      <c r="O81" s="79"/>
      <c r="P81" s="83" t="s">
        <v>30</v>
      </c>
      <c r="Q81" s="32">
        <f t="shared" si="6"/>
        <v>0</v>
      </c>
      <c r="R81" s="33" t="str">
        <f t="shared" si="0"/>
        <v>F</v>
      </c>
      <c r="S81" s="34" t="str">
        <f t="shared" si="1"/>
        <v>Kém</v>
      </c>
      <c r="T81" s="35" t="str">
        <f t="shared" si="7"/>
        <v/>
      </c>
      <c r="U81" s="36" t="str">
        <f t="array" ref="U81">IFERROR(VLOOKUP($C81&amp;$T$3,CHOOSE({1,2},#REF!&amp;#REF!,#REF!),2,0),"")</f>
        <v/>
      </c>
      <c r="V81" s="99"/>
      <c r="W81" s="24"/>
      <c r="X81" s="85" t="str">
        <f t="shared" si="5"/>
        <v>Thi lại</v>
      </c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</row>
    <row r="82" spans="2:39" ht="16.5" customHeight="1">
      <c r="B82" s="25">
        <v>74</v>
      </c>
      <c r="C82" s="26"/>
      <c r="D82" s="27"/>
      <c r="E82" s="28"/>
      <c r="F82" s="29"/>
      <c r="G82" s="26"/>
      <c r="H82" s="30" t="s">
        <v>30</v>
      </c>
      <c r="I82" s="30" t="s">
        <v>30</v>
      </c>
      <c r="J82" s="30" t="s">
        <v>30</v>
      </c>
      <c r="K82" s="30" t="s">
        <v>30</v>
      </c>
      <c r="L82" s="37"/>
      <c r="M82" s="37"/>
      <c r="N82" s="37"/>
      <c r="O82" s="79"/>
      <c r="P82" s="83" t="s">
        <v>30</v>
      </c>
      <c r="Q82" s="32">
        <f t="shared" si="6"/>
        <v>0</v>
      </c>
      <c r="R82" s="33" t="str">
        <f t="shared" si="0"/>
        <v>F</v>
      </c>
      <c r="S82" s="34" t="str">
        <f t="shared" si="1"/>
        <v>Kém</v>
      </c>
      <c r="T82" s="35" t="str">
        <f t="shared" si="7"/>
        <v/>
      </c>
      <c r="U82" s="36" t="str">
        <f t="array" ref="U82">IFERROR(VLOOKUP($C82&amp;$T$3,CHOOSE({1,2},#REF!&amp;#REF!,#REF!),2,0),"")</f>
        <v/>
      </c>
      <c r="V82" s="99"/>
      <c r="W82" s="24"/>
      <c r="X82" s="85" t="str">
        <f t="shared" si="5"/>
        <v>Thi lại</v>
      </c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</row>
    <row r="83" spans="2:39" ht="16.5" customHeight="1">
      <c r="B83" s="25">
        <v>75</v>
      </c>
      <c r="C83" s="26"/>
      <c r="D83" s="27"/>
      <c r="E83" s="28"/>
      <c r="F83" s="29"/>
      <c r="G83" s="26"/>
      <c r="H83" s="30" t="s">
        <v>30</v>
      </c>
      <c r="I83" s="30" t="s">
        <v>30</v>
      </c>
      <c r="J83" s="30" t="s">
        <v>30</v>
      </c>
      <c r="K83" s="30" t="s">
        <v>30</v>
      </c>
      <c r="L83" s="37"/>
      <c r="M83" s="37"/>
      <c r="N83" s="37"/>
      <c r="O83" s="79"/>
      <c r="P83" s="83" t="s">
        <v>30</v>
      </c>
      <c r="Q83" s="32">
        <f t="shared" si="6"/>
        <v>0</v>
      </c>
      <c r="R83" s="33" t="str">
        <f t="shared" si="0"/>
        <v>F</v>
      </c>
      <c r="S83" s="34" t="str">
        <f t="shared" si="1"/>
        <v>Kém</v>
      </c>
      <c r="T83" s="35" t="str">
        <f t="shared" si="7"/>
        <v/>
      </c>
      <c r="U83" s="36" t="str">
        <f t="array" ref="U83">IFERROR(VLOOKUP($C83&amp;$T$3,CHOOSE({1,2},#REF!&amp;#REF!,#REF!),2,0),"")</f>
        <v/>
      </c>
      <c r="V83" s="99"/>
      <c r="W83" s="24"/>
      <c r="X83" s="85" t="str">
        <f t="shared" si="5"/>
        <v>Thi lại</v>
      </c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</row>
    <row r="84" spans="2:39" ht="16.5" customHeight="1">
      <c r="B84" s="25">
        <v>76</v>
      </c>
      <c r="C84" s="26"/>
      <c r="D84" s="27"/>
      <c r="E84" s="28"/>
      <c r="F84" s="29"/>
      <c r="G84" s="26"/>
      <c r="H84" s="30" t="s">
        <v>30</v>
      </c>
      <c r="I84" s="30" t="s">
        <v>30</v>
      </c>
      <c r="J84" s="30" t="s">
        <v>30</v>
      </c>
      <c r="K84" s="30" t="s">
        <v>30</v>
      </c>
      <c r="L84" s="37"/>
      <c r="M84" s="37"/>
      <c r="N84" s="37"/>
      <c r="O84" s="79"/>
      <c r="P84" s="83" t="s">
        <v>30</v>
      </c>
      <c r="Q84" s="32">
        <f t="shared" si="6"/>
        <v>0</v>
      </c>
      <c r="R84" s="33" t="str">
        <f t="shared" si="0"/>
        <v>F</v>
      </c>
      <c r="S84" s="34" t="str">
        <f t="shared" si="1"/>
        <v>Kém</v>
      </c>
      <c r="T84" s="35" t="str">
        <f t="shared" si="7"/>
        <v/>
      </c>
      <c r="U84" s="36" t="str">
        <f t="array" ref="U84">IFERROR(VLOOKUP($C84&amp;$T$3,CHOOSE({1,2},#REF!&amp;#REF!,#REF!),2,0),"")</f>
        <v/>
      </c>
      <c r="V84" s="99"/>
      <c r="W84" s="24"/>
      <c r="X84" s="85" t="str">
        <f t="shared" si="5"/>
        <v>Thi lại</v>
      </c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</row>
    <row r="85" spans="2:39" ht="16.5" customHeight="1">
      <c r="B85" s="25">
        <v>77</v>
      </c>
      <c r="C85" s="26"/>
      <c r="D85" s="27"/>
      <c r="E85" s="28"/>
      <c r="F85" s="29"/>
      <c r="G85" s="26"/>
      <c r="H85" s="30" t="s">
        <v>30</v>
      </c>
      <c r="I85" s="30" t="s">
        <v>30</v>
      </c>
      <c r="J85" s="30" t="s">
        <v>30</v>
      </c>
      <c r="K85" s="30" t="s">
        <v>30</v>
      </c>
      <c r="L85" s="37"/>
      <c r="M85" s="37"/>
      <c r="N85" s="37"/>
      <c r="O85" s="79"/>
      <c r="P85" s="83" t="s">
        <v>30</v>
      </c>
      <c r="Q85" s="32">
        <f t="shared" si="6"/>
        <v>0</v>
      </c>
      <c r="R85" s="33" t="str">
        <f t="shared" si="0"/>
        <v>F</v>
      </c>
      <c r="S85" s="34" t="str">
        <f t="shared" si="1"/>
        <v>Kém</v>
      </c>
      <c r="T85" s="35" t="str">
        <f t="shared" si="7"/>
        <v/>
      </c>
      <c r="U85" s="36" t="str">
        <f t="array" ref="U85">IFERROR(VLOOKUP($C85&amp;$T$3,CHOOSE({1,2},#REF!&amp;#REF!,#REF!),2,0),"")</f>
        <v/>
      </c>
      <c r="V85" s="99"/>
      <c r="W85" s="24"/>
      <c r="X85" s="85" t="str">
        <f t="shared" si="5"/>
        <v>Thi lại</v>
      </c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</row>
    <row r="86" spans="2:39" ht="16.5" customHeight="1">
      <c r="B86" s="25">
        <v>78</v>
      </c>
      <c r="C86" s="26"/>
      <c r="D86" s="27"/>
      <c r="E86" s="28"/>
      <c r="F86" s="29"/>
      <c r="G86" s="26"/>
      <c r="H86" s="30" t="s">
        <v>30</v>
      </c>
      <c r="I86" s="30" t="s">
        <v>30</v>
      </c>
      <c r="J86" s="30" t="s">
        <v>30</v>
      </c>
      <c r="K86" s="30" t="s">
        <v>30</v>
      </c>
      <c r="L86" s="37"/>
      <c r="M86" s="37"/>
      <c r="N86" s="37"/>
      <c r="O86" s="79"/>
      <c r="P86" s="83" t="s">
        <v>30</v>
      </c>
      <c r="Q86" s="32">
        <f t="shared" si="6"/>
        <v>0</v>
      </c>
      <c r="R86" s="33" t="str">
        <f t="shared" si="0"/>
        <v>F</v>
      </c>
      <c r="S86" s="34" t="str">
        <f t="shared" si="1"/>
        <v>Kém</v>
      </c>
      <c r="T86" s="35" t="str">
        <f t="shared" si="7"/>
        <v/>
      </c>
      <c r="U86" s="36" t="str">
        <f t="array" ref="U86">IFERROR(VLOOKUP($C86&amp;$T$3,CHOOSE({1,2},#REF!&amp;#REF!,#REF!),2,0),"")</f>
        <v/>
      </c>
      <c r="V86" s="99"/>
      <c r="W86" s="24"/>
      <c r="X86" s="85" t="str">
        <f t="shared" si="5"/>
        <v>Thi lại</v>
      </c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</row>
    <row r="87" spans="2:39" ht="16.5" customHeight="1">
      <c r="B87" s="25">
        <v>79</v>
      </c>
      <c r="C87" s="26"/>
      <c r="D87" s="27"/>
      <c r="E87" s="28"/>
      <c r="F87" s="29"/>
      <c r="G87" s="26"/>
      <c r="H87" s="30" t="s">
        <v>30</v>
      </c>
      <c r="I87" s="30" t="s">
        <v>30</v>
      </c>
      <c r="J87" s="30" t="s">
        <v>30</v>
      </c>
      <c r="K87" s="30" t="s">
        <v>30</v>
      </c>
      <c r="L87" s="37"/>
      <c r="M87" s="37"/>
      <c r="N87" s="37"/>
      <c r="O87" s="79"/>
      <c r="P87" s="83" t="s">
        <v>30</v>
      </c>
      <c r="Q87" s="32">
        <f t="shared" si="6"/>
        <v>0</v>
      </c>
      <c r="R87" s="33" t="str">
        <f t="shared" si="0"/>
        <v>F</v>
      </c>
      <c r="S87" s="34" t="str">
        <f t="shared" si="1"/>
        <v>Kém</v>
      </c>
      <c r="T87" s="35" t="str">
        <f t="shared" si="7"/>
        <v/>
      </c>
      <c r="U87" s="36" t="str">
        <f t="array" ref="U87">IFERROR(VLOOKUP($C87&amp;$T$3,CHOOSE({1,2},#REF!&amp;#REF!,#REF!),2,0),"")</f>
        <v/>
      </c>
      <c r="V87" s="99"/>
      <c r="W87" s="24"/>
      <c r="X87" s="85" t="str">
        <f t="shared" si="5"/>
        <v>Thi lại</v>
      </c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</row>
    <row r="88" spans="2:39" ht="16.5" customHeight="1">
      <c r="B88" s="25">
        <v>80</v>
      </c>
      <c r="C88" s="26"/>
      <c r="D88" s="27"/>
      <c r="E88" s="28"/>
      <c r="F88" s="29"/>
      <c r="G88" s="26"/>
      <c r="H88" s="30" t="s">
        <v>30</v>
      </c>
      <c r="I88" s="30" t="s">
        <v>30</v>
      </c>
      <c r="J88" s="30" t="s">
        <v>30</v>
      </c>
      <c r="K88" s="30" t="s">
        <v>30</v>
      </c>
      <c r="L88" s="37"/>
      <c r="M88" s="37"/>
      <c r="N88" s="37"/>
      <c r="O88" s="79"/>
      <c r="P88" s="83" t="s">
        <v>30</v>
      </c>
      <c r="Q88" s="32">
        <f t="shared" si="6"/>
        <v>0</v>
      </c>
      <c r="R88" s="33" t="str">
        <f t="shared" si="0"/>
        <v>F</v>
      </c>
      <c r="S88" s="34" t="str">
        <f t="shared" si="1"/>
        <v>Kém</v>
      </c>
      <c r="T88" s="35" t="str">
        <f t="shared" si="7"/>
        <v/>
      </c>
      <c r="U88" s="36" t="str">
        <f t="array" ref="U88">IFERROR(VLOOKUP($C88&amp;$T$3,CHOOSE({1,2},#REF!&amp;#REF!,#REF!),2,0),"")</f>
        <v/>
      </c>
      <c r="V88" s="99"/>
      <c r="W88" s="24"/>
      <c r="X88" s="85" t="str">
        <f t="shared" si="5"/>
        <v>Thi lại</v>
      </c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</row>
    <row r="89" spans="2:39" ht="16.5" customHeight="1">
      <c r="B89" s="25">
        <v>81</v>
      </c>
      <c r="C89" s="26"/>
      <c r="D89" s="27"/>
      <c r="E89" s="28"/>
      <c r="F89" s="29"/>
      <c r="G89" s="26"/>
      <c r="H89" s="30" t="s">
        <v>30</v>
      </c>
      <c r="I89" s="30" t="s">
        <v>30</v>
      </c>
      <c r="J89" s="30" t="s">
        <v>30</v>
      </c>
      <c r="K89" s="30" t="s">
        <v>30</v>
      </c>
      <c r="L89" s="37"/>
      <c r="M89" s="37"/>
      <c r="N89" s="37"/>
      <c r="O89" s="79"/>
      <c r="P89" s="83" t="s">
        <v>30</v>
      </c>
      <c r="Q89" s="32">
        <f t="shared" si="6"/>
        <v>0</v>
      </c>
      <c r="R89" s="33" t="str">
        <f t="shared" si="0"/>
        <v>F</v>
      </c>
      <c r="S89" s="34" t="str">
        <f t="shared" si="1"/>
        <v>Kém</v>
      </c>
      <c r="T89" s="35" t="str">
        <f t="shared" si="7"/>
        <v/>
      </c>
      <c r="U89" s="36" t="str">
        <f t="array" ref="U89">IFERROR(VLOOKUP($C89&amp;$T$3,CHOOSE({1,2},#REF!&amp;#REF!,#REF!),2,0),"")</f>
        <v/>
      </c>
      <c r="V89" s="99"/>
      <c r="W89" s="24"/>
      <c r="X89" s="85" t="str">
        <f t="shared" si="5"/>
        <v>Thi lại</v>
      </c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</row>
    <row r="90" spans="2:39" ht="16.5" customHeight="1">
      <c r="B90" s="25">
        <v>82</v>
      </c>
      <c r="C90" s="26"/>
      <c r="D90" s="27"/>
      <c r="E90" s="28"/>
      <c r="F90" s="29"/>
      <c r="G90" s="26"/>
      <c r="H90" s="30" t="s">
        <v>30</v>
      </c>
      <c r="I90" s="30" t="s">
        <v>30</v>
      </c>
      <c r="J90" s="30" t="s">
        <v>30</v>
      </c>
      <c r="K90" s="30" t="s">
        <v>30</v>
      </c>
      <c r="L90" s="37"/>
      <c r="M90" s="37"/>
      <c r="N90" s="37"/>
      <c r="O90" s="79"/>
      <c r="P90" s="83" t="s">
        <v>30</v>
      </c>
      <c r="Q90" s="32">
        <f t="shared" si="6"/>
        <v>0</v>
      </c>
      <c r="R90" s="33" t="str">
        <f t="shared" si="0"/>
        <v>F</v>
      </c>
      <c r="S90" s="34" t="str">
        <f t="shared" si="1"/>
        <v>Kém</v>
      </c>
      <c r="T90" s="35" t="str">
        <f t="shared" si="7"/>
        <v/>
      </c>
      <c r="U90" s="36" t="str">
        <f t="array" ref="U90">IFERROR(VLOOKUP($C90&amp;$T$3,CHOOSE({1,2},#REF!&amp;#REF!,#REF!),2,0),"")</f>
        <v/>
      </c>
      <c r="V90" s="99"/>
      <c r="W90" s="24"/>
      <c r="X90" s="85" t="str">
        <f t="shared" si="5"/>
        <v>Thi lại</v>
      </c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</row>
    <row r="91" spans="2:39" ht="16.5" customHeight="1">
      <c r="B91" s="25">
        <v>83</v>
      </c>
      <c r="C91" s="26"/>
      <c r="D91" s="27"/>
      <c r="E91" s="28"/>
      <c r="F91" s="29"/>
      <c r="G91" s="26"/>
      <c r="H91" s="30" t="s">
        <v>30</v>
      </c>
      <c r="I91" s="30" t="s">
        <v>30</v>
      </c>
      <c r="J91" s="30" t="s">
        <v>30</v>
      </c>
      <c r="K91" s="30" t="s">
        <v>30</v>
      </c>
      <c r="L91" s="37"/>
      <c r="M91" s="37"/>
      <c r="N91" s="37"/>
      <c r="O91" s="79"/>
      <c r="P91" s="83" t="s">
        <v>30</v>
      </c>
      <c r="Q91" s="32">
        <f t="shared" si="6"/>
        <v>0</v>
      </c>
      <c r="R91" s="33" t="str">
        <f t="shared" si="0"/>
        <v>F</v>
      </c>
      <c r="S91" s="34" t="str">
        <f t="shared" si="1"/>
        <v>Kém</v>
      </c>
      <c r="T91" s="35" t="str">
        <f t="shared" si="7"/>
        <v/>
      </c>
      <c r="U91" s="36" t="str">
        <f t="array" ref="U91">IFERROR(VLOOKUP($C91&amp;$T$3,CHOOSE({1,2},#REF!&amp;#REF!,#REF!),2,0),"")</f>
        <v/>
      </c>
      <c r="V91" s="99"/>
      <c r="W91" s="24"/>
      <c r="X91" s="85" t="str">
        <f t="shared" si="5"/>
        <v>Thi lại</v>
      </c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</row>
    <row r="92" spans="2:39" ht="16.5" customHeight="1">
      <c r="B92" s="25">
        <v>84</v>
      </c>
      <c r="C92" s="26"/>
      <c r="D92" s="27"/>
      <c r="E92" s="28"/>
      <c r="F92" s="29"/>
      <c r="G92" s="26"/>
      <c r="H92" s="30" t="s">
        <v>30</v>
      </c>
      <c r="I92" s="30" t="s">
        <v>30</v>
      </c>
      <c r="J92" s="30" t="s">
        <v>30</v>
      </c>
      <c r="K92" s="30" t="s">
        <v>30</v>
      </c>
      <c r="L92" s="37"/>
      <c r="M92" s="37"/>
      <c r="N92" s="37"/>
      <c r="O92" s="79"/>
      <c r="P92" s="83" t="s">
        <v>30</v>
      </c>
      <c r="Q92" s="32">
        <f t="shared" si="6"/>
        <v>0</v>
      </c>
      <c r="R92" s="33" t="str">
        <f t="shared" si="0"/>
        <v>F</v>
      </c>
      <c r="S92" s="34" t="str">
        <f t="shared" si="1"/>
        <v>Kém</v>
      </c>
      <c r="T92" s="35" t="str">
        <f t="shared" si="7"/>
        <v/>
      </c>
      <c r="U92" s="36" t="str">
        <f t="array" ref="U92">IFERROR(VLOOKUP($C92&amp;$T$3,CHOOSE({1,2},#REF!&amp;#REF!,#REF!),2,0),"")</f>
        <v/>
      </c>
      <c r="V92" s="99"/>
      <c r="W92" s="24"/>
      <c r="X92" s="85" t="str">
        <f t="shared" si="5"/>
        <v>Thi lại</v>
      </c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</row>
    <row r="93" spans="2:39" ht="16.5" customHeight="1">
      <c r="B93" s="25">
        <v>85</v>
      </c>
      <c r="C93" s="26"/>
      <c r="D93" s="27"/>
      <c r="E93" s="28"/>
      <c r="F93" s="29"/>
      <c r="G93" s="26"/>
      <c r="H93" s="30" t="s">
        <v>30</v>
      </c>
      <c r="I93" s="30" t="s">
        <v>30</v>
      </c>
      <c r="J93" s="30" t="s">
        <v>30</v>
      </c>
      <c r="K93" s="30" t="s">
        <v>30</v>
      </c>
      <c r="L93" s="37"/>
      <c r="M93" s="37"/>
      <c r="N93" s="37"/>
      <c r="O93" s="79"/>
      <c r="P93" s="83" t="s">
        <v>30</v>
      </c>
      <c r="Q93" s="32">
        <f t="shared" si="6"/>
        <v>0</v>
      </c>
      <c r="R93" s="33" t="str">
        <f t="shared" si="0"/>
        <v>F</v>
      </c>
      <c r="S93" s="34" t="str">
        <f t="shared" si="1"/>
        <v>Kém</v>
      </c>
      <c r="T93" s="35" t="str">
        <f t="shared" si="7"/>
        <v/>
      </c>
      <c r="U93" s="36" t="str">
        <f t="array" ref="U93">IFERROR(VLOOKUP($C93&amp;$T$3,CHOOSE({1,2},#REF!&amp;#REF!,#REF!),2,0),"")</f>
        <v/>
      </c>
      <c r="V93" s="99"/>
      <c r="W93" s="24"/>
      <c r="X93" s="85" t="str">
        <f t="shared" si="5"/>
        <v>Thi lại</v>
      </c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</row>
    <row r="94" spans="2:39" ht="16.5" customHeight="1">
      <c r="B94" s="25">
        <v>86</v>
      </c>
      <c r="C94" s="26"/>
      <c r="D94" s="27"/>
      <c r="E94" s="28"/>
      <c r="F94" s="29"/>
      <c r="G94" s="26"/>
      <c r="H94" s="30" t="s">
        <v>30</v>
      </c>
      <c r="I94" s="30" t="s">
        <v>30</v>
      </c>
      <c r="J94" s="30" t="s">
        <v>30</v>
      </c>
      <c r="K94" s="30" t="s">
        <v>30</v>
      </c>
      <c r="L94" s="37"/>
      <c r="M94" s="37"/>
      <c r="N94" s="37"/>
      <c r="O94" s="79"/>
      <c r="P94" s="83" t="s">
        <v>30</v>
      </c>
      <c r="Q94" s="32">
        <f t="shared" si="6"/>
        <v>0</v>
      </c>
      <c r="R94" s="33" t="str">
        <f t="shared" si="0"/>
        <v>F</v>
      </c>
      <c r="S94" s="34" t="str">
        <f t="shared" si="1"/>
        <v>Kém</v>
      </c>
      <c r="T94" s="35" t="str">
        <f t="shared" si="7"/>
        <v/>
      </c>
      <c r="U94" s="36" t="str">
        <f t="array" ref="U94">IFERROR(VLOOKUP($C94&amp;$T$3,CHOOSE({1,2},#REF!&amp;#REF!,#REF!),2,0),"")</f>
        <v/>
      </c>
      <c r="V94" s="99"/>
      <c r="W94" s="24"/>
      <c r="X94" s="85" t="str">
        <f t="shared" si="5"/>
        <v>Thi lại</v>
      </c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</row>
    <row r="95" spans="2:39" ht="16.5" customHeight="1">
      <c r="B95" s="25">
        <v>87</v>
      </c>
      <c r="C95" s="26"/>
      <c r="D95" s="27"/>
      <c r="E95" s="28"/>
      <c r="F95" s="29"/>
      <c r="G95" s="26"/>
      <c r="H95" s="30" t="s">
        <v>30</v>
      </c>
      <c r="I95" s="30" t="s">
        <v>30</v>
      </c>
      <c r="J95" s="30" t="s">
        <v>30</v>
      </c>
      <c r="K95" s="30" t="s">
        <v>30</v>
      </c>
      <c r="L95" s="37"/>
      <c r="M95" s="37"/>
      <c r="N95" s="37"/>
      <c r="O95" s="79"/>
      <c r="P95" s="83" t="s">
        <v>30</v>
      </c>
      <c r="Q95" s="32">
        <f t="shared" si="6"/>
        <v>0</v>
      </c>
      <c r="R95" s="33" t="str">
        <f t="shared" si="0"/>
        <v>F</v>
      </c>
      <c r="S95" s="34" t="str">
        <f t="shared" si="1"/>
        <v>Kém</v>
      </c>
      <c r="T95" s="35" t="str">
        <f t="shared" si="7"/>
        <v/>
      </c>
      <c r="U95" s="36" t="str">
        <f t="array" ref="U95">IFERROR(VLOOKUP($C95&amp;$T$3,CHOOSE({1,2},#REF!&amp;#REF!,#REF!),2,0),"")</f>
        <v/>
      </c>
      <c r="V95" s="99"/>
      <c r="W95" s="24"/>
      <c r="X95" s="85" t="str">
        <f t="shared" si="5"/>
        <v>Thi lại</v>
      </c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</row>
    <row r="96" spans="2:39" ht="16.5" customHeight="1">
      <c r="B96" s="25">
        <v>88</v>
      </c>
      <c r="C96" s="26"/>
      <c r="D96" s="27"/>
      <c r="E96" s="28"/>
      <c r="F96" s="29"/>
      <c r="G96" s="26"/>
      <c r="H96" s="30" t="s">
        <v>30</v>
      </c>
      <c r="I96" s="30" t="s">
        <v>30</v>
      </c>
      <c r="J96" s="30" t="s">
        <v>30</v>
      </c>
      <c r="K96" s="30" t="s">
        <v>30</v>
      </c>
      <c r="L96" s="37"/>
      <c r="M96" s="37"/>
      <c r="N96" s="37"/>
      <c r="O96" s="79"/>
      <c r="P96" s="83" t="s">
        <v>30</v>
      </c>
      <c r="Q96" s="32">
        <f t="shared" si="6"/>
        <v>0</v>
      </c>
      <c r="R96" s="33" t="str">
        <f t="shared" si="0"/>
        <v>F</v>
      </c>
      <c r="S96" s="34" t="str">
        <f t="shared" si="1"/>
        <v>Kém</v>
      </c>
      <c r="T96" s="35" t="str">
        <f t="shared" si="7"/>
        <v/>
      </c>
      <c r="U96" s="36" t="str">
        <f t="array" ref="U96">IFERROR(VLOOKUP($C96&amp;$T$3,CHOOSE({1,2},#REF!&amp;#REF!,#REF!),2,0),"")</f>
        <v/>
      </c>
      <c r="V96" s="99"/>
      <c r="W96" s="24"/>
      <c r="X96" s="85" t="str">
        <f t="shared" si="5"/>
        <v>Thi lại</v>
      </c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</row>
    <row r="97" spans="2:39" ht="16.5" customHeight="1">
      <c r="B97" s="25">
        <v>89</v>
      </c>
      <c r="C97" s="26"/>
      <c r="D97" s="27"/>
      <c r="E97" s="28"/>
      <c r="F97" s="29"/>
      <c r="G97" s="26"/>
      <c r="H97" s="30" t="s">
        <v>30</v>
      </c>
      <c r="I97" s="30" t="s">
        <v>30</v>
      </c>
      <c r="J97" s="30" t="s">
        <v>30</v>
      </c>
      <c r="K97" s="30" t="s">
        <v>30</v>
      </c>
      <c r="L97" s="37"/>
      <c r="M97" s="37"/>
      <c r="N97" s="37"/>
      <c r="O97" s="79"/>
      <c r="P97" s="83" t="s">
        <v>30</v>
      </c>
      <c r="Q97" s="32">
        <f t="shared" si="6"/>
        <v>0</v>
      </c>
      <c r="R97" s="33" t="str">
        <f t="shared" si="0"/>
        <v>F</v>
      </c>
      <c r="S97" s="34" t="str">
        <f t="shared" si="1"/>
        <v>Kém</v>
      </c>
      <c r="T97" s="35" t="str">
        <f t="shared" si="7"/>
        <v/>
      </c>
      <c r="U97" s="36" t="str">
        <f t="array" ref="U97">IFERROR(VLOOKUP($C97&amp;$T$3,CHOOSE({1,2},#REF!&amp;#REF!,#REF!),2,0),"")</f>
        <v/>
      </c>
      <c r="V97" s="99"/>
      <c r="W97" s="24"/>
      <c r="X97" s="85" t="str">
        <f t="shared" si="5"/>
        <v>Thi lại</v>
      </c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</row>
    <row r="98" spans="2:39" ht="16.5" customHeight="1">
      <c r="B98" s="25">
        <v>90</v>
      </c>
      <c r="C98" s="26"/>
      <c r="D98" s="27"/>
      <c r="E98" s="28"/>
      <c r="F98" s="29"/>
      <c r="G98" s="26"/>
      <c r="H98" s="30" t="s">
        <v>30</v>
      </c>
      <c r="I98" s="30" t="s">
        <v>30</v>
      </c>
      <c r="J98" s="30" t="s">
        <v>30</v>
      </c>
      <c r="K98" s="30" t="s">
        <v>30</v>
      </c>
      <c r="L98" s="37"/>
      <c r="M98" s="37"/>
      <c r="N98" s="37"/>
      <c r="O98" s="79"/>
      <c r="P98" s="83" t="s">
        <v>30</v>
      </c>
      <c r="Q98" s="32">
        <f t="shared" si="6"/>
        <v>0</v>
      </c>
      <c r="R98" s="33" t="str">
        <f t="shared" si="0"/>
        <v>F</v>
      </c>
      <c r="S98" s="34" t="str">
        <f t="shared" si="1"/>
        <v>Kém</v>
      </c>
      <c r="T98" s="35" t="str">
        <f t="shared" si="7"/>
        <v/>
      </c>
      <c r="U98" s="36" t="str">
        <f t="array" ref="U98">IFERROR(VLOOKUP($C98&amp;$T$3,CHOOSE({1,2},#REF!&amp;#REF!,#REF!),2,0),"")</f>
        <v/>
      </c>
      <c r="V98" s="99"/>
      <c r="W98" s="24"/>
      <c r="X98" s="85" t="str">
        <f t="shared" si="5"/>
        <v>Thi lại</v>
      </c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</row>
    <row r="99" spans="2:39" ht="16.5" customHeight="1">
      <c r="B99" s="25">
        <v>91</v>
      </c>
      <c r="C99" s="26"/>
      <c r="D99" s="27"/>
      <c r="E99" s="28"/>
      <c r="F99" s="29"/>
      <c r="G99" s="26"/>
      <c r="H99" s="30" t="s">
        <v>30</v>
      </c>
      <c r="I99" s="30" t="s">
        <v>30</v>
      </c>
      <c r="J99" s="30" t="s">
        <v>30</v>
      </c>
      <c r="K99" s="30" t="s">
        <v>30</v>
      </c>
      <c r="L99" s="37"/>
      <c r="M99" s="37"/>
      <c r="N99" s="37"/>
      <c r="O99" s="79"/>
      <c r="P99" s="83" t="s">
        <v>30</v>
      </c>
      <c r="Q99" s="32">
        <f t="shared" si="6"/>
        <v>0</v>
      </c>
      <c r="R99" s="33" t="str">
        <f t="shared" si="0"/>
        <v>F</v>
      </c>
      <c r="S99" s="34" t="str">
        <f t="shared" si="1"/>
        <v>Kém</v>
      </c>
      <c r="T99" s="35" t="str">
        <f t="shared" si="7"/>
        <v/>
      </c>
      <c r="U99" s="36" t="str">
        <f t="array" ref="U99">IFERROR(VLOOKUP($C99&amp;$T$3,CHOOSE({1,2},#REF!&amp;#REF!,#REF!),2,0),"")</f>
        <v/>
      </c>
      <c r="V99" s="99"/>
      <c r="W99" s="24"/>
      <c r="X99" s="85" t="str">
        <f t="shared" si="5"/>
        <v>Thi lại</v>
      </c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</row>
    <row r="100" spans="2:39" ht="16.5" customHeight="1">
      <c r="B100" s="25">
        <v>92</v>
      </c>
      <c r="C100" s="26"/>
      <c r="D100" s="27"/>
      <c r="E100" s="28"/>
      <c r="F100" s="29"/>
      <c r="G100" s="26"/>
      <c r="H100" s="30" t="s">
        <v>30</v>
      </c>
      <c r="I100" s="30" t="s">
        <v>30</v>
      </c>
      <c r="J100" s="30" t="s">
        <v>30</v>
      </c>
      <c r="K100" s="30" t="s">
        <v>30</v>
      </c>
      <c r="L100" s="37"/>
      <c r="M100" s="37"/>
      <c r="N100" s="37"/>
      <c r="O100" s="79"/>
      <c r="P100" s="83" t="s">
        <v>30</v>
      </c>
      <c r="Q100" s="32">
        <f t="shared" si="6"/>
        <v>0</v>
      </c>
      <c r="R100" s="33" t="str">
        <f t="shared" si="0"/>
        <v>F</v>
      </c>
      <c r="S100" s="34" t="str">
        <f t="shared" si="1"/>
        <v>Kém</v>
      </c>
      <c r="T100" s="35" t="str">
        <f t="shared" si="7"/>
        <v/>
      </c>
      <c r="U100" s="36" t="str">
        <f t="array" ref="U100">IFERROR(VLOOKUP($C100&amp;$T$3,CHOOSE({1,2},#REF!&amp;#REF!,#REF!),2,0),"")</f>
        <v/>
      </c>
      <c r="V100" s="99"/>
      <c r="W100" s="24"/>
      <c r="X100" s="85" t="str">
        <f t="shared" si="5"/>
        <v>Thi lại</v>
      </c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</row>
    <row r="101" spans="2:39" ht="16.5" customHeight="1">
      <c r="B101" s="25">
        <v>93</v>
      </c>
      <c r="C101" s="26"/>
      <c r="D101" s="27"/>
      <c r="E101" s="28"/>
      <c r="F101" s="29"/>
      <c r="G101" s="26"/>
      <c r="H101" s="30" t="s">
        <v>30</v>
      </c>
      <c r="I101" s="30" t="s">
        <v>30</v>
      </c>
      <c r="J101" s="30" t="s">
        <v>30</v>
      </c>
      <c r="K101" s="30" t="s">
        <v>30</v>
      </c>
      <c r="L101" s="37"/>
      <c r="M101" s="37"/>
      <c r="N101" s="37"/>
      <c r="O101" s="79"/>
      <c r="P101" s="83" t="s">
        <v>30</v>
      </c>
      <c r="Q101" s="32">
        <f t="shared" si="6"/>
        <v>0</v>
      </c>
      <c r="R101" s="33" t="str">
        <f t="shared" si="0"/>
        <v>F</v>
      </c>
      <c r="S101" s="34" t="str">
        <f t="shared" si="1"/>
        <v>Kém</v>
      </c>
      <c r="T101" s="35" t="str">
        <f t="shared" si="7"/>
        <v/>
      </c>
      <c r="U101" s="36" t="str">
        <f t="array" ref="U101">IFERROR(VLOOKUP($C101&amp;$T$3,CHOOSE({1,2},#REF!&amp;#REF!,#REF!),2,0),"")</f>
        <v/>
      </c>
      <c r="V101" s="99"/>
      <c r="W101" s="24"/>
      <c r="X101" s="85" t="str">
        <f t="shared" si="5"/>
        <v>Thi lại</v>
      </c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</row>
    <row r="102" spans="2:39" ht="16.5" customHeight="1">
      <c r="B102" s="25">
        <v>94</v>
      </c>
      <c r="C102" s="26"/>
      <c r="D102" s="27"/>
      <c r="E102" s="28"/>
      <c r="F102" s="29"/>
      <c r="G102" s="26"/>
      <c r="H102" s="30" t="s">
        <v>30</v>
      </c>
      <c r="I102" s="30" t="s">
        <v>30</v>
      </c>
      <c r="J102" s="30" t="s">
        <v>30</v>
      </c>
      <c r="K102" s="30" t="s">
        <v>30</v>
      </c>
      <c r="L102" s="37"/>
      <c r="M102" s="37"/>
      <c r="N102" s="37"/>
      <c r="O102" s="79"/>
      <c r="P102" s="83" t="s">
        <v>30</v>
      </c>
      <c r="Q102" s="32">
        <f t="shared" si="6"/>
        <v>0</v>
      </c>
      <c r="R102" s="33" t="str">
        <f t="shared" si="0"/>
        <v>F</v>
      </c>
      <c r="S102" s="34" t="str">
        <f t="shared" si="1"/>
        <v>Kém</v>
      </c>
      <c r="T102" s="35" t="str">
        <f t="shared" si="7"/>
        <v/>
      </c>
      <c r="U102" s="36" t="str">
        <f t="array" ref="U102">IFERROR(VLOOKUP($C102&amp;$T$3,CHOOSE({1,2},#REF!&amp;#REF!,#REF!),2,0),"")</f>
        <v/>
      </c>
      <c r="V102" s="99"/>
      <c r="W102" s="24"/>
      <c r="X102" s="85" t="str">
        <f t="shared" si="5"/>
        <v>Thi lại</v>
      </c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</row>
    <row r="103" spans="2:39" ht="16.5" customHeight="1">
      <c r="B103" s="25">
        <v>95</v>
      </c>
      <c r="C103" s="26"/>
      <c r="D103" s="27"/>
      <c r="E103" s="28"/>
      <c r="F103" s="29"/>
      <c r="G103" s="26"/>
      <c r="H103" s="30" t="s">
        <v>30</v>
      </c>
      <c r="I103" s="30" t="s">
        <v>30</v>
      </c>
      <c r="J103" s="30" t="s">
        <v>30</v>
      </c>
      <c r="K103" s="30" t="s">
        <v>30</v>
      </c>
      <c r="L103" s="37"/>
      <c r="M103" s="37"/>
      <c r="N103" s="37"/>
      <c r="O103" s="79"/>
      <c r="P103" s="83" t="s">
        <v>30</v>
      </c>
      <c r="Q103" s="32">
        <f t="shared" si="6"/>
        <v>0</v>
      </c>
      <c r="R103" s="33" t="str">
        <f t="shared" si="0"/>
        <v>F</v>
      </c>
      <c r="S103" s="34" t="str">
        <f t="shared" si="1"/>
        <v>Kém</v>
      </c>
      <c r="T103" s="35" t="str">
        <f t="shared" si="7"/>
        <v/>
      </c>
      <c r="U103" s="36" t="str">
        <f t="array" ref="U103">IFERROR(VLOOKUP($C103&amp;$T$3,CHOOSE({1,2},#REF!&amp;#REF!,#REF!),2,0),"")</f>
        <v/>
      </c>
      <c r="V103" s="99"/>
      <c r="W103" s="24"/>
      <c r="X103" s="85" t="str">
        <f t="shared" si="5"/>
        <v>Thi lại</v>
      </c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</row>
    <row r="104" spans="2:39" ht="16.5" customHeight="1">
      <c r="B104" s="25">
        <v>96</v>
      </c>
      <c r="C104" s="26"/>
      <c r="D104" s="27"/>
      <c r="E104" s="28"/>
      <c r="F104" s="29"/>
      <c r="G104" s="26"/>
      <c r="H104" s="30" t="s">
        <v>30</v>
      </c>
      <c r="I104" s="30" t="s">
        <v>30</v>
      </c>
      <c r="J104" s="30" t="s">
        <v>30</v>
      </c>
      <c r="K104" s="30" t="s">
        <v>30</v>
      </c>
      <c r="L104" s="37"/>
      <c r="M104" s="37"/>
      <c r="N104" s="37"/>
      <c r="O104" s="79"/>
      <c r="P104" s="83" t="s">
        <v>30</v>
      </c>
      <c r="Q104" s="32">
        <f t="shared" si="6"/>
        <v>0</v>
      </c>
      <c r="R104" s="33" t="str">
        <f t="shared" si="0"/>
        <v>F</v>
      </c>
      <c r="S104" s="34" t="str">
        <f t="shared" si="1"/>
        <v>Kém</v>
      </c>
      <c r="T104" s="35" t="str">
        <f t="shared" si="7"/>
        <v/>
      </c>
      <c r="U104" s="36" t="str">
        <f t="array" ref="U104">IFERROR(VLOOKUP($C104&amp;$T$3,CHOOSE({1,2},#REF!&amp;#REF!,#REF!),2,0),"")</f>
        <v/>
      </c>
      <c r="V104" s="99"/>
      <c r="W104" s="24"/>
      <c r="X104" s="85" t="str">
        <f t="shared" si="5"/>
        <v>Thi lại</v>
      </c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</row>
    <row r="105" spans="2:39" ht="16.5" customHeight="1">
      <c r="B105" s="25">
        <v>97</v>
      </c>
      <c r="C105" s="26"/>
      <c r="D105" s="27"/>
      <c r="E105" s="28"/>
      <c r="F105" s="29"/>
      <c r="G105" s="26"/>
      <c r="H105" s="30" t="s">
        <v>30</v>
      </c>
      <c r="I105" s="30" t="s">
        <v>30</v>
      </c>
      <c r="J105" s="30" t="s">
        <v>30</v>
      </c>
      <c r="K105" s="30" t="s">
        <v>30</v>
      </c>
      <c r="L105" s="37"/>
      <c r="M105" s="37"/>
      <c r="N105" s="37"/>
      <c r="O105" s="79"/>
      <c r="P105" s="83" t="s">
        <v>30</v>
      </c>
      <c r="Q105" s="32">
        <f t="shared" si="6"/>
        <v>0</v>
      </c>
      <c r="R105" s="33" t="str">
        <f t="shared" si="0"/>
        <v>F</v>
      </c>
      <c r="S105" s="34" t="str">
        <f t="shared" si="1"/>
        <v>Kém</v>
      </c>
      <c r="T105" s="35" t="str">
        <f t="shared" si="7"/>
        <v/>
      </c>
      <c r="U105" s="36" t="str">
        <f t="array" ref="U105">IFERROR(VLOOKUP($C105&amp;$T$3,CHOOSE({1,2},#REF!&amp;#REF!,#REF!),2,0),"")</f>
        <v/>
      </c>
      <c r="V105" s="99"/>
      <c r="W105" s="24"/>
      <c r="X105" s="85" t="str">
        <f t="shared" si="5"/>
        <v>Thi lại</v>
      </c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</row>
    <row r="106" spans="2:39" ht="16.5" customHeight="1">
      <c r="B106" s="25">
        <v>98</v>
      </c>
      <c r="C106" s="26"/>
      <c r="D106" s="27"/>
      <c r="E106" s="28"/>
      <c r="F106" s="29"/>
      <c r="G106" s="26"/>
      <c r="H106" s="30" t="s">
        <v>30</v>
      </c>
      <c r="I106" s="30" t="s">
        <v>30</v>
      </c>
      <c r="J106" s="30" t="s">
        <v>30</v>
      </c>
      <c r="K106" s="30" t="s">
        <v>30</v>
      </c>
      <c r="L106" s="37"/>
      <c r="M106" s="37"/>
      <c r="N106" s="37"/>
      <c r="O106" s="79"/>
      <c r="P106" s="83" t="s">
        <v>30</v>
      </c>
      <c r="Q106" s="32">
        <f t="shared" si="6"/>
        <v>0</v>
      </c>
      <c r="R106" s="33" t="str">
        <f t="shared" si="0"/>
        <v>F</v>
      </c>
      <c r="S106" s="34" t="str">
        <f t="shared" si="1"/>
        <v>Kém</v>
      </c>
      <c r="T106" s="35" t="str">
        <f t="shared" si="7"/>
        <v/>
      </c>
      <c r="U106" s="36" t="str">
        <f t="array" ref="U106">IFERROR(VLOOKUP($C106&amp;$T$3,CHOOSE({1,2},#REF!&amp;#REF!,#REF!),2,0),"")</f>
        <v/>
      </c>
      <c r="V106" s="99"/>
      <c r="W106" s="24"/>
      <c r="X106" s="85" t="str">
        <f t="shared" si="5"/>
        <v>Thi lại</v>
      </c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</row>
    <row r="107" spans="2:39" ht="16.5" customHeight="1">
      <c r="B107" s="25">
        <v>99</v>
      </c>
      <c r="C107" s="26"/>
      <c r="D107" s="27"/>
      <c r="E107" s="28"/>
      <c r="F107" s="29"/>
      <c r="G107" s="26"/>
      <c r="H107" s="30" t="s">
        <v>30</v>
      </c>
      <c r="I107" s="30" t="s">
        <v>30</v>
      </c>
      <c r="J107" s="30" t="s">
        <v>30</v>
      </c>
      <c r="K107" s="30" t="s">
        <v>30</v>
      </c>
      <c r="L107" s="37"/>
      <c r="M107" s="37"/>
      <c r="N107" s="37"/>
      <c r="O107" s="79"/>
      <c r="P107" s="83" t="s">
        <v>30</v>
      </c>
      <c r="Q107" s="32">
        <f t="shared" si="6"/>
        <v>0</v>
      </c>
      <c r="R107" s="33" t="str">
        <f t="shared" si="0"/>
        <v>F</v>
      </c>
      <c r="S107" s="34" t="str">
        <f t="shared" si="1"/>
        <v>Kém</v>
      </c>
      <c r="T107" s="35" t="str">
        <f t="shared" si="7"/>
        <v/>
      </c>
      <c r="U107" s="36" t="str">
        <f t="array" ref="U107">IFERROR(VLOOKUP($C107&amp;$T$3,CHOOSE({1,2},#REF!&amp;#REF!,#REF!),2,0),"")</f>
        <v/>
      </c>
      <c r="V107" s="99"/>
      <c r="W107" s="24"/>
      <c r="X107" s="85" t="str">
        <f t="shared" si="5"/>
        <v>Thi lại</v>
      </c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</row>
    <row r="108" spans="2:39" ht="16.5" customHeight="1">
      <c r="B108" s="25">
        <v>100</v>
      </c>
      <c r="C108" s="26"/>
      <c r="D108" s="27"/>
      <c r="E108" s="28"/>
      <c r="F108" s="29"/>
      <c r="G108" s="26"/>
      <c r="H108" s="30" t="s">
        <v>30</v>
      </c>
      <c r="I108" s="30" t="s">
        <v>30</v>
      </c>
      <c r="J108" s="30" t="s">
        <v>30</v>
      </c>
      <c r="K108" s="30" t="s">
        <v>30</v>
      </c>
      <c r="L108" s="37"/>
      <c r="M108" s="37"/>
      <c r="N108" s="37"/>
      <c r="O108" s="79"/>
      <c r="P108" s="83" t="s">
        <v>30</v>
      </c>
      <c r="Q108" s="32">
        <f t="shared" si="6"/>
        <v>0</v>
      </c>
      <c r="R108" s="33" t="str">
        <f t="shared" si="0"/>
        <v>F</v>
      </c>
      <c r="S108" s="34" t="str">
        <f t="shared" si="1"/>
        <v>Kém</v>
      </c>
      <c r="T108" s="35" t="str">
        <f t="shared" si="7"/>
        <v/>
      </c>
      <c r="U108" s="36" t="str">
        <f t="array" ref="U108">IFERROR(VLOOKUP($C108&amp;$T$3,CHOOSE({1,2},#REF!&amp;#REF!,#REF!),2,0),"")</f>
        <v/>
      </c>
      <c r="V108" s="99"/>
      <c r="W108" s="24"/>
      <c r="X108" s="85" t="str">
        <f t="shared" si="5"/>
        <v>Thi lại</v>
      </c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</row>
    <row r="109" spans="2:39" ht="16.5" customHeight="1">
      <c r="B109" s="25">
        <v>101</v>
      </c>
      <c r="C109" s="26"/>
      <c r="D109" s="27"/>
      <c r="E109" s="28"/>
      <c r="F109" s="29"/>
      <c r="G109" s="26"/>
      <c r="H109" s="30" t="s">
        <v>30</v>
      </c>
      <c r="I109" s="30" t="s">
        <v>30</v>
      </c>
      <c r="J109" s="30" t="s">
        <v>30</v>
      </c>
      <c r="K109" s="30" t="s">
        <v>30</v>
      </c>
      <c r="L109" s="37"/>
      <c r="M109" s="37"/>
      <c r="N109" s="37"/>
      <c r="O109" s="79"/>
      <c r="P109" s="83" t="s">
        <v>30</v>
      </c>
      <c r="Q109" s="32">
        <f t="shared" si="6"/>
        <v>0</v>
      </c>
      <c r="R109" s="33" t="str">
        <f t="shared" si="0"/>
        <v>F</v>
      </c>
      <c r="S109" s="34" t="str">
        <f t="shared" si="1"/>
        <v>Kém</v>
      </c>
      <c r="T109" s="35" t="str">
        <f t="shared" si="7"/>
        <v/>
      </c>
      <c r="U109" s="36" t="str">
        <f t="array" ref="U109">IFERROR(VLOOKUP($C109&amp;$T$3,CHOOSE({1,2},#REF!&amp;#REF!,#REF!),2,0),"")</f>
        <v/>
      </c>
      <c r="V109" s="99"/>
      <c r="W109" s="24"/>
      <c r="X109" s="85" t="str">
        <f t="shared" si="5"/>
        <v>Thi lại</v>
      </c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</row>
    <row r="110" spans="2:39" ht="16.5" customHeight="1">
      <c r="B110" s="25">
        <v>102</v>
      </c>
      <c r="C110" s="26"/>
      <c r="D110" s="27"/>
      <c r="E110" s="28"/>
      <c r="F110" s="29"/>
      <c r="G110" s="26"/>
      <c r="H110" s="30" t="s">
        <v>30</v>
      </c>
      <c r="I110" s="30" t="s">
        <v>30</v>
      </c>
      <c r="J110" s="30" t="s">
        <v>30</v>
      </c>
      <c r="K110" s="30" t="s">
        <v>30</v>
      </c>
      <c r="L110" s="37"/>
      <c r="M110" s="37"/>
      <c r="N110" s="37"/>
      <c r="O110" s="79"/>
      <c r="P110" s="83" t="s">
        <v>30</v>
      </c>
      <c r="Q110" s="32">
        <f t="shared" si="6"/>
        <v>0</v>
      </c>
      <c r="R110" s="33" t="str">
        <f t="shared" si="0"/>
        <v>F</v>
      </c>
      <c r="S110" s="34" t="str">
        <f t="shared" si="1"/>
        <v>Kém</v>
      </c>
      <c r="T110" s="35" t="str">
        <f t="shared" si="7"/>
        <v/>
      </c>
      <c r="U110" s="36" t="str">
        <f t="array" ref="U110">IFERROR(VLOOKUP($C110&amp;$T$3,CHOOSE({1,2},#REF!&amp;#REF!,#REF!),2,0),"")</f>
        <v/>
      </c>
      <c r="V110" s="99"/>
      <c r="W110" s="24"/>
      <c r="X110" s="85" t="str">
        <f t="shared" si="5"/>
        <v>Thi lại</v>
      </c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</row>
    <row r="111" spans="2:39" ht="16.5" customHeight="1">
      <c r="B111" s="25">
        <v>103</v>
      </c>
      <c r="C111" s="26"/>
      <c r="D111" s="27"/>
      <c r="E111" s="28"/>
      <c r="F111" s="29"/>
      <c r="G111" s="26"/>
      <c r="H111" s="30" t="s">
        <v>30</v>
      </c>
      <c r="I111" s="30" t="s">
        <v>30</v>
      </c>
      <c r="J111" s="30" t="s">
        <v>30</v>
      </c>
      <c r="K111" s="30" t="s">
        <v>30</v>
      </c>
      <c r="L111" s="37"/>
      <c r="M111" s="37"/>
      <c r="N111" s="37"/>
      <c r="O111" s="79"/>
      <c r="P111" s="83" t="s">
        <v>30</v>
      </c>
      <c r="Q111" s="32">
        <f t="shared" si="6"/>
        <v>0</v>
      </c>
      <c r="R111" s="33" t="str">
        <f t="shared" si="0"/>
        <v>F</v>
      </c>
      <c r="S111" s="34" t="str">
        <f t="shared" si="1"/>
        <v>Kém</v>
      </c>
      <c r="T111" s="35" t="str">
        <f t="shared" si="7"/>
        <v/>
      </c>
      <c r="U111" s="36" t="str">
        <f t="array" ref="U111">IFERROR(VLOOKUP($C111&amp;$T$3,CHOOSE({1,2},#REF!&amp;#REF!,#REF!),2,0),"")</f>
        <v/>
      </c>
      <c r="V111" s="99"/>
      <c r="W111" s="24"/>
      <c r="X111" s="85" t="str">
        <f t="shared" si="5"/>
        <v>Thi lại</v>
      </c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</row>
    <row r="112" spans="2:39" ht="16.5" customHeight="1">
      <c r="B112" s="25">
        <v>104</v>
      </c>
      <c r="C112" s="26"/>
      <c r="D112" s="27"/>
      <c r="E112" s="28"/>
      <c r="F112" s="29"/>
      <c r="G112" s="26"/>
      <c r="H112" s="30" t="s">
        <v>30</v>
      </c>
      <c r="I112" s="30" t="s">
        <v>30</v>
      </c>
      <c r="J112" s="30" t="s">
        <v>30</v>
      </c>
      <c r="K112" s="30" t="s">
        <v>30</v>
      </c>
      <c r="L112" s="37"/>
      <c r="M112" s="37"/>
      <c r="N112" s="37"/>
      <c r="O112" s="79"/>
      <c r="P112" s="83" t="s">
        <v>30</v>
      </c>
      <c r="Q112" s="32">
        <f t="shared" si="6"/>
        <v>0</v>
      </c>
      <c r="R112" s="33" t="str">
        <f t="shared" si="0"/>
        <v>F</v>
      </c>
      <c r="S112" s="34" t="str">
        <f t="shared" si="1"/>
        <v>Kém</v>
      </c>
      <c r="T112" s="35" t="str">
        <f t="shared" si="7"/>
        <v/>
      </c>
      <c r="U112" s="36" t="str">
        <f t="array" ref="U112">IFERROR(VLOOKUP($C112&amp;$T$3,CHOOSE({1,2},#REF!&amp;#REF!,#REF!),2,0),"")</f>
        <v/>
      </c>
      <c r="V112" s="99"/>
      <c r="W112" s="24"/>
      <c r="X112" s="85" t="str">
        <f t="shared" si="5"/>
        <v>Thi lại</v>
      </c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</row>
    <row r="113" spans="2:39" ht="16.5" customHeight="1">
      <c r="B113" s="25">
        <v>105</v>
      </c>
      <c r="C113" s="26"/>
      <c r="D113" s="27"/>
      <c r="E113" s="28"/>
      <c r="F113" s="29"/>
      <c r="G113" s="26"/>
      <c r="H113" s="30" t="s">
        <v>30</v>
      </c>
      <c r="I113" s="30" t="s">
        <v>30</v>
      </c>
      <c r="J113" s="30" t="s">
        <v>30</v>
      </c>
      <c r="K113" s="30" t="s">
        <v>30</v>
      </c>
      <c r="L113" s="37"/>
      <c r="M113" s="37"/>
      <c r="N113" s="37"/>
      <c r="O113" s="79"/>
      <c r="P113" s="83" t="s">
        <v>30</v>
      </c>
      <c r="Q113" s="32">
        <f t="shared" si="6"/>
        <v>0</v>
      </c>
      <c r="R113" s="33" t="str">
        <f t="shared" si="0"/>
        <v>F</v>
      </c>
      <c r="S113" s="34" t="str">
        <f t="shared" si="1"/>
        <v>Kém</v>
      </c>
      <c r="T113" s="35" t="str">
        <f t="shared" si="7"/>
        <v/>
      </c>
      <c r="U113" s="36" t="str">
        <f t="array" ref="U113">IFERROR(VLOOKUP($C113&amp;$T$3,CHOOSE({1,2},#REF!&amp;#REF!,#REF!),2,0),"")</f>
        <v/>
      </c>
      <c r="V113" s="99"/>
      <c r="W113" s="24"/>
      <c r="X113" s="85" t="str">
        <f t="shared" si="5"/>
        <v>Thi lại</v>
      </c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</row>
    <row r="114" spans="2:39" ht="16.5" customHeight="1">
      <c r="B114" s="25">
        <v>106</v>
      </c>
      <c r="C114" s="26"/>
      <c r="D114" s="27"/>
      <c r="E114" s="28"/>
      <c r="F114" s="29"/>
      <c r="G114" s="26"/>
      <c r="H114" s="30" t="s">
        <v>30</v>
      </c>
      <c r="I114" s="30" t="s">
        <v>30</v>
      </c>
      <c r="J114" s="30" t="s">
        <v>30</v>
      </c>
      <c r="K114" s="30" t="s">
        <v>30</v>
      </c>
      <c r="L114" s="37"/>
      <c r="M114" s="37"/>
      <c r="N114" s="37"/>
      <c r="O114" s="79"/>
      <c r="P114" s="83" t="s">
        <v>30</v>
      </c>
      <c r="Q114" s="32">
        <f t="shared" si="6"/>
        <v>0</v>
      </c>
      <c r="R114" s="33" t="str">
        <f t="shared" si="0"/>
        <v>F</v>
      </c>
      <c r="S114" s="34" t="str">
        <f t="shared" si="1"/>
        <v>Kém</v>
      </c>
      <c r="T114" s="35" t="str">
        <f t="shared" si="7"/>
        <v/>
      </c>
      <c r="U114" s="36" t="str">
        <f t="array" ref="U114">IFERROR(VLOOKUP($C114&amp;$T$3,CHOOSE({1,2},#REF!&amp;#REF!,#REF!),2,0),"")</f>
        <v/>
      </c>
      <c r="V114" s="99"/>
      <c r="W114" s="24"/>
      <c r="X114" s="85" t="str">
        <f t="shared" si="5"/>
        <v>Thi lại</v>
      </c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</row>
    <row r="115" spans="2:39" ht="16.5" customHeight="1">
      <c r="B115" s="25">
        <v>107</v>
      </c>
      <c r="C115" s="26"/>
      <c r="D115" s="27"/>
      <c r="E115" s="28"/>
      <c r="F115" s="29"/>
      <c r="G115" s="26"/>
      <c r="H115" s="30" t="s">
        <v>30</v>
      </c>
      <c r="I115" s="30" t="s">
        <v>30</v>
      </c>
      <c r="J115" s="30" t="s">
        <v>30</v>
      </c>
      <c r="K115" s="30" t="s">
        <v>30</v>
      </c>
      <c r="L115" s="37"/>
      <c r="M115" s="37"/>
      <c r="N115" s="37"/>
      <c r="O115" s="79"/>
      <c r="P115" s="83" t="s">
        <v>30</v>
      </c>
      <c r="Q115" s="32">
        <f t="shared" si="6"/>
        <v>0</v>
      </c>
      <c r="R115" s="33" t="str">
        <f t="shared" si="0"/>
        <v>F</v>
      </c>
      <c r="S115" s="34" t="str">
        <f t="shared" si="1"/>
        <v>Kém</v>
      </c>
      <c r="T115" s="35" t="str">
        <f t="shared" si="7"/>
        <v/>
      </c>
      <c r="U115" s="36" t="str">
        <f t="array" ref="U115">IFERROR(VLOOKUP($C115&amp;$T$3,CHOOSE({1,2},#REF!&amp;#REF!,#REF!),2,0),"")</f>
        <v/>
      </c>
      <c r="V115" s="99"/>
      <c r="W115" s="24"/>
      <c r="X115" s="85" t="str">
        <f t="shared" si="5"/>
        <v>Thi lại</v>
      </c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</row>
    <row r="116" spans="2:39" ht="16.5" customHeight="1">
      <c r="B116" s="25">
        <v>108</v>
      </c>
      <c r="C116" s="26"/>
      <c r="D116" s="27"/>
      <c r="E116" s="28"/>
      <c r="F116" s="29"/>
      <c r="G116" s="26"/>
      <c r="H116" s="30" t="s">
        <v>30</v>
      </c>
      <c r="I116" s="30" t="s">
        <v>30</v>
      </c>
      <c r="J116" s="30" t="s">
        <v>30</v>
      </c>
      <c r="K116" s="30" t="s">
        <v>30</v>
      </c>
      <c r="L116" s="37"/>
      <c r="M116" s="37"/>
      <c r="N116" s="37"/>
      <c r="O116" s="79"/>
      <c r="P116" s="83" t="s">
        <v>30</v>
      </c>
      <c r="Q116" s="32">
        <f t="shared" si="6"/>
        <v>0</v>
      </c>
      <c r="R116" s="33" t="str">
        <f t="shared" si="0"/>
        <v>F</v>
      </c>
      <c r="S116" s="34" t="str">
        <f t="shared" si="1"/>
        <v>Kém</v>
      </c>
      <c r="T116" s="35" t="str">
        <f t="shared" si="7"/>
        <v/>
      </c>
      <c r="U116" s="36" t="str">
        <f t="array" ref="U116">IFERROR(VLOOKUP($C116&amp;$T$3,CHOOSE({1,2},#REF!&amp;#REF!,#REF!),2,0),"")</f>
        <v/>
      </c>
      <c r="V116" s="99"/>
      <c r="W116" s="24"/>
      <c r="X116" s="85" t="str">
        <f t="shared" si="5"/>
        <v>Thi lại</v>
      </c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</row>
    <row r="117" spans="2:39" ht="16.5" customHeight="1">
      <c r="B117" s="25">
        <v>109</v>
      </c>
      <c r="C117" s="26"/>
      <c r="D117" s="27"/>
      <c r="E117" s="28"/>
      <c r="F117" s="29"/>
      <c r="G117" s="26"/>
      <c r="H117" s="30" t="s">
        <v>30</v>
      </c>
      <c r="I117" s="30" t="s">
        <v>30</v>
      </c>
      <c r="J117" s="30" t="s">
        <v>30</v>
      </c>
      <c r="K117" s="30" t="s">
        <v>30</v>
      </c>
      <c r="L117" s="37"/>
      <c r="M117" s="37"/>
      <c r="N117" s="37"/>
      <c r="O117" s="79"/>
      <c r="P117" s="83" t="s">
        <v>30</v>
      </c>
      <c r="Q117" s="32">
        <f t="shared" si="6"/>
        <v>0</v>
      </c>
      <c r="R117" s="33" t="str">
        <f t="shared" si="0"/>
        <v>F</v>
      </c>
      <c r="S117" s="34" t="str">
        <f t="shared" si="1"/>
        <v>Kém</v>
      </c>
      <c r="T117" s="35" t="str">
        <f t="shared" si="7"/>
        <v/>
      </c>
      <c r="U117" s="36" t="str">
        <f t="array" ref="U117">IFERROR(VLOOKUP($C117&amp;$T$3,CHOOSE({1,2},#REF!&amp;#REF!,#REF!),2,0),"")</f>
        <v/>
      </c>
      <c r="V117" s="99"/>
      <c r="W117" s="24"/>
      <c r="X117" s="85" t="str">
        <f t="shared" si="5"/>
        <v>Thi lại</v>
      </c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</row>
    <row r="118" spans="2:39" ht="16.5" customHeight="1">
      <c r="B118" s="25">
        <v>110</v>
      </c>
      <c r="C118" s="26"/>
      <c r="D118" s="27"/>
      <c r="E118" s="28"/>
      <c r="F118" s="29"/>
      <c r="G118" s="26"/>
      <c r="H118" s="30" t="s">
        <v>30</v>
      </c>
      <c r="I118" s="30" t="s">
        <v>30</v>
      </c>
      <c r="J118" s="30" t="s">
        <v>30</v>
      </c>
      <c r="K118" s="30" t="s">
        <v>30</v>
      </c>
      <c r="L118" s="37"/>
      <c r="M118" s="37"/>
      <c r="N118" s="37"/>
      <c r="O118" s="79"/>
      <c r="P118" s="83" t="s">
        <v>30</v>
      </c>
      <c r="Q118" s="32">
        <f t="shared" si="6"/>
        <v>0</v>
      </c>
      <c r="R118" s="33" t="str">
        <f t="shared" si="0"/>
        <v>F</v>
      </c>
      <c r="S118" s="34" t="str">
        <f t="shared" si="1"/>
        <v>Kém</v>
      </c>
      <c r="T118" s="35" t="str">
        <f t="shared" si="7"/>
        <v/>
      </c>
      <c r="U118" s="36" t="str">
        <f t="array" ref="U118">IFERROR(VLOOKUP($C118&amp;$T$3,CHOOSE({1,2},#REF!&amp;#REF!,#REF!),2,0),"")</f>
        <v/>
      </c>
      <c r="V118" s="99"/>
      <c r="W118" s="24"/>
      <c r="X118" s="85" t="str">
        <f t="shared" si="5"/>
        <v>Thi lại</v>
      </c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</row>
    <row r="119" spans="2:39" ht="16.5" customHeight="1">
      <c r="B119" s="25">
        <v>111</v>
      </c>
      <c r="C119" s="26"/>
      <c r="D119" s="27"/>
      <c r="E119" s="28"/>
      <c r="F119" s="29"/>
      <c r="G119" s="26"/>
      <c r="H119" s="30" t="s">
        <v>30</v>
      </c>
      <c r="I119" s="30" t="s">
        <v>30</v>
      </c>
      <c r="J119" s="30" t="s">
        <v>30</v>
      </c>
      <c r="K119" s="30" t="s">
        <v>30</v>
      </c>
      <c r="L119" s="37"/>
      <c r="M119" s="37"/>
      <c r="N119" s="37"/>
      <c r="O119" s="79"/>
      <c r="P119" s="83" t="s">
        <v>30</v>
      </c>
      <c r="Q119" s="32">
        <f t="shared" si="6"/>
        <v>0</v>
      </c>
      <c r="R119" s="33" t="str">
        <f t="shared" si="0"/>
        <v>F</v>
      </c>
      <c r="S119" s="34" t="str">
        <f t="shared" si="1"/>
        <v>Kém</v>
      </c>
      <c r="T119" s="35" t="str">
        <f t="shared" si="7"/>
        <v/>
      </c>
      <c r="U119" s="36" t="str">
        <f t="array" ref="U119">IFERROR(VLOOKUP($C119&amp;$T$3,CHOOSE({1,2},#REF!&amp;#REF!,#REF!),2,0),"")</f>
        <v/>
      </c>
      <c r="V119" s="99"/>
      <c r="W119" s="24"/>
      <c r="X119" s="85" t="str">
        <f t="shared" si="5"/>
        <v>Thi lại</v>
      </c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</row>
    <row r="120" spans="2:39" ht="16.5" customHeight="1">
      <c r="B120" s="25">
        <v>112</v>
      </c>
      <c r="C120" s="26"/>
      <c r="D120" s="27"/>
      <c r="E120" s="28"/>
      <c r="F120" s="29"/>
      <c r="G120" s="26"/>
      <c r="H120" s="30" t="s">
        <v>30</v>
      </c>
      <c r="I120" s="30" t="s">
        <v>30</v>
      </c>
      <c r="J120" s="30" t="s">
        <v>30</v>
      </c>
      <c r="K120" s="30" t="s">
        <v>30</v>
      </c>
      <c r="L120" s="37"/>
      <c r="M120" s="37"/>
      <c r="N120" s="37"/>
      <c r="O120" s="79"/>
      <c r="P120" s="83" t="s">
        <v>30</v>
      </c>
      <c r="Q120" s="32">
        <f t="shared" si="6"/>
        <v>0</v>
      </c>
      <c r="R120" s="33" t="str">
        <f t="shared" si="0"/>
        <v>F</v>
      </c>
      <c r="S120" s="34" t="str">
        <f t="shared" si="1"/>
        <v>Kém</v>
      </c>
      <c r="T120" s="35" t="str">
        <f t="shared" si="7"/>
        <v/>
      </c>
      <c r="U120" s="36" t="str">
        <f t="array" ref="U120">IFERROR(VLOOKUP($C120&amp;$T$3,CHOOSE({1,2},#REF!&amp;#REF!,#REF!),2,0),"")</f>
        <v/>
      </c>
      <c r="V120" s="99"/>
      <c r="W120" s="24"/>
      <c r="X120" s="85" t="str">
        <f t="shared" si="5"/>
        <v>Thi lại</v>
      </c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</row>
    <row r="121" spans="2:39" ht="16.5" customHeight="1">
      <c r="B121" s="25">
        <v>113</v>
      </c>
      <c r="C121" s="26"/>
      <c r="D121" s="27"/>
      <c r="E121" s="28"/>
      <c r="F121" s="29"/>
      <c r="G121" s="26"/>
      <c r="H121" s="30" t="s">
        <v>30</v>
      </c>
      <c r="I121" s="30" t="s">
        <v>30</v>
      </c>
      <c r="J121" s="30" t="s">
        <v>30</v>
      </c>
      <c r="K121" s="30" t="s">
        <v>30</v>
      </c>
      <c r="L121" s="37"/>
      <c r="M121" s="37"/>
      <c r="N121" s="37"/>
      <c r="O121" s="79"/>
      <c r="P121" s="83" t="s">
        <v>30</v>
      </c>
      <c r="Q121" s="32">
        <f t="shared" si="6"/>
        <v>0</v>
      </c>
      <c r="R121" s="33" t="str">
        <f t="shared" si="0"/>
        <v>F</v>
      </c>
      <c r="S121" s="34" t="str">
        <f t="shared" si="1"/>
        <v>Kém</v>
      </c>
      <c r="T121" s="35" t="str">
        <f t="shared" si="7"/>
        <v/>
      </c>
      <c r="U121" s="36" t="str">
        <f t="array" ref="U121">IFERROR(VLOOKUP($C121&amp;$T$3,CHOOSE({1,2},#REF!&amp;#REF!,#REF!),2,0),"")</f>
        <v/>
      </c>
      <c r="V121" s="99"/>
      <c r="W121" s="24"/>
      <c r="X121" s="85" t="str">
        <f t="shared" si="5"/>
        <v>Thi lại</v>
      </c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</row>
    <row r="122" spans="2:39" ht="16.5" customHeight="1">
      <c r="B122" s="25">
        <v>114</v>
      </c>
      <c r="C122" s="26"/>
      <c r="D122" s="27"/>
      <c r="E122" s="28"/>
      <c r="F122" s="29"/>
      <c r="G122" s="26"/>
      <c r="H122" s="30" t="s">
        <v>30</v>
      </c>
      <c r="I122" s="30" t="s">
        <v>30</v>
      </c>
      <c r="J122" s="30" t="s">
        <v>30</v>
      </c>
      <c r="K122" s="30" t="s">
        <v>30</v>
      </c>
      <c r="L122" s="37"/>
      <c r="M122" s="37"/>
      <c r="N122" s="37"/>
      <c r="O122" s="79"/>
      <c r="P122" s="83" t="s">
        <v>30</v>
      </c>
      <c r="Q122" s="32">
        <f t="shared" si="6"/>
        <v>0</v>
      </c>
      <c r="R122" s="33" t="str">
        <f t="shared" ref="R122:R158" si="8">IF(AND($Q122&gt;=9,$Q122&lt;=10),"A+","")&amp;IF(AND($Q122&gt;=8.5,$Q122&lt;=8.9),"A","")&amp;IF(AND($Q122&gt;=8,$Q122&lt;=8.4),"B+","")&amp;IF(AND($Q122&gt;=7,$Q122&lt;=7.9),"B","")&amp;IF(AND($Q122&gt;=6.5,$Q122&lt;=6.9),"C+","")&amp;IF(AND($Q122&gt;=5.5,$Q122&lt;=6.4),"C","")&amp;IF(AND($Q122&gt;=5,$Q122&lt;=5.4),"D+","")&amp;IF(AND($Q122&gt;=4,$Q122&lt;=4.9),"D","")&amp;IF(AND($Q122&lt;4),"F","")</f>
        <v>F</v>
      </c>
      <c r="S122" s="34" t="str">
        <f t="shared" ref="S122:S158" si="9">IF($Q122&lt;4,"Kém",IF(AND($Q122&gt;=4,$Q122&lt;=5.4),"Trung bình yếu",IF(AND($Q122&gt;=5.5,$Q122&lt;=6.9),"Trung bình",IF(AND($Q122&gt;=7,$Q122&lt;=8.4),"Khá",IF(AND($Q122&gt;=8.5,$Q122&lt;=10),"Giỏi","")))))</f>
        <v>Kém</v>
      </c>
      <c r="T122" s="35" t="str">
        <f t="shared" si="7"/>
        <v/>
      </c>
      <c r="U122" s="36" t="str">
        <f t="array" ref="U122">IFERROR(VLOOKUP($C122&amp;$T$3,CHOOSE({1,2},#REF!&amp;#REF!,#REF!),2,0),"")</f>
        <v/>
      </c>
      <c r="V122" s="99"/>
      <c r="W122" s="24"/>
      <c r="X122" s="85" t="str">
        <f t="shared" si="5"/>
        <v>Thi lại</v>
      </c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</row>
    <row r="123" spans="2:39" ht="16.5" customHeight="1">
      <c r="B123" s="25">
        <v>115</v>
      </c>
      <c r="C123" s="26"/>
      <c r="D123" s="27"/>
      <c r="E123" s="28"/>
      <c r="F123" s="29"/>
      <c r="G123" s="26"/>
      <c r="H123" s="30" t="s">
        <v>30</v>
      </c>
      <c r="I123" s="30" t="s">
        <v>30</v>
      </c>
      <c r="J123" s="30" t="s">
        <v>30</v>
      </c>
      <c r="K123" s="30" t="s">
        <v>30</v>
      </c>
      <c r="L123" s="37"/>
      <c r="M123" s="37"/>
      <c r="N123" s="37"/>
      <c r="O123" s="79"/>
      <c r="P123" s="83" t="s">
        <v>30</v>
      </c>
      <c r="Q123" s="32">
        <f t="shared" si="6"/>
        <v>0</v>
      </c>
      <c r="R123" s="33" t="str">
        <f t="shared" si="8"/>
        <v>F</v>
      </c>
      <c r="S123" s="34" t="str">
        <f t="shared" si="9"/>
        <v>Kém</v>
      </c>
      <c r="T123" s="35" t="str">
        <f t="shared" si="7"/>
        <v/>
      </c>
      <c r="U123" s="36" t="str">
        <f t="array" ref="U123">IFERROR(VLOOKUP($C123&amp;$T$3,CHOOSE({1,2},#REF!&amp;#REF!,#REF!),2,0),"")</f>
        <v/>
      </c>
      <c r="V123" s="99"/>
      <c r="W123" s="24"/>
      <c r="X123" s="85" t="str">
        <f t="shared" si="5"/>
        <v>Thi lại</v>
      </c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</row>
    <row r="124" spans="2:39" ht="16.5" customHeight="1">
      <c r="B124" s="25">
        <v>116</v>
      </c>
      <c r="C124" s="26"/>
      <c r="D124" s="27"/>
      <c r="E124" s="28"/>
      <c r="F124" s="29"/>
      <c r="G124" s="26"/>
      <c r="H124" s="30" t="s">
        <v>30</v>
      </c>
      <c r="I124" s="30" t="s">
        <v>30</v>
      </c>
      <c r="J124" s="30" t="s">
        <v>30</v>
      </c>
      <c r="K124" s="30" t="s">
        <v>30</v>
      </c>
      <c r="L124" s="37"/>
      <c r="M124" s="37"/>
      <c r="N124" s="37"/>
      <c r="O124" s="79"/>
      <c r="P124" s="83" t="s">
        <v>30</v>
      </c>
      <c r="Q124" s="32">
        <f t="shared" si="6"/>
        <v>0</v>
      </c>
      <c r="R124" s="33" t="str">
        <f t="shared" si="8"/>
        <v>F</v>
      </c>
      <c r="S124" s="34" t="str">
        <f t="shared" si="9"/>
        <v>Kém</v>
      </c>
      <c r="T124" s="35" t="str">
        <f t="shared" si="7"/>
        <v/>
      </c>
      <c r="U124" s="36" t="str">
        <f t="array" ref="U124">IFERROR(VLOOKUP($C124&amp;$T$3,CHOOSE({1,2},#REF!&amp;#REF!,#REF!),2,0),"")</f>
        <v/>
      </c>
      <c r="V124" s="99"/>
      <c r="W124" s="24"/>
      <c r="X124" s="85" t="str">
        <f t="shared" si="5"/>
        <v>Thi lại</v>
      </c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</row>
    <row r="125" spans="2:39" ht="16.5" customHeight="1">
      <c r="B125" s="25">
        <v>117</v>
      </c>
      <c r="C125" s="26"/>
      <c r="D125" s="27"/>
      <c r="E125" s="28"/>
      <c r="F125" s="29"/>
      <c r="G125" s="26"/>
      <c r="H125" s="30" t="s">
        <v>30</v>
      </c>
      <c r="I125" s="30" t="s">
        <v>30</v>
      </c>
      <c r="J125" s="30" t="s">
        <v>30</v>
      </c>
      <c r="K125" s="30" t="s">
        <v>30</v>
      </c>
      <c r="L125" s="37"/>
      <c r="M125" s="37"/>
      <c r="N125" s="37"/>
      <c r="O125" s="79"/>
      <c r="P125" s="83" t="s">
        <v>30</v>
      </c>
      <c r="Q125" s="32">
        <f t="shared" si="6"/>
        <v>0</v>
      </c>
      <c r="R125" s="33" t="str">
        <f t="shared" si="8"/>
        <v>F</v>
      </c>
      <c r="S125" s="34" t="str">
        <f t="shared" si="9"/>
        <v>Kém</v>
      </c>
      <c r="T125" s="35" t="str">
        <f t="shared" si="7"/>
        <v/>
      </c>
      <c r="U125" s="36" t="str">
        <f t="array" ref="U125">IFERROR(VLOOKUP($C125&amp;$T$3,CHOOSE({1,2},#REF!&amp;#REF!,#REF!),2,0),"")</f>
        <v/>
      </c>
      <c r="V125" s="99"/>
      <c r="W125" s="24"/>
      <c r="X125" s="85" t="str">
        <f t="shared" si="5"/>
        <v>Thi lại</v>
      </c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</row>
    <row r="126" spans="2:39" ht="16.5" customHeight="1">
      <c r="B126" s="25">
        <v>118</v>
      </c>
      <c r="C126" s="26"/>
      <c r="D126" s="27"/>
      <c r="E126" s="28"/>
      <c r="F126" s="29"/>
      <c r="G126" s="26"/>
      <c r="H126" s="30" t="s">
        <v>30</v>
      </c>
      <c r="I126" s="30" t="s">
        <v>30</v>
      </c>
      <c r="J126" s="30" t="s">
        <v>30</v>
      </c>
      <c r="K126" s="30" t="s">
        <v>30</v>
      </c>
      <c r="L126" s="37"/>
      <c r="M126" s="37"/>
      <c r="N126" s="37"/>
      <c r="O126" s="79"/>
      <c r="P126" s="83" t="s">
        <v>30</v>
      </c>
      <c r="Q126" s="32">
        <f t="shared" si="6"/>
        <v>0</v>
      </c>
      <c r="R126" s="33" t="str">
        <f t="shared" si="8"/>
        <v>F</v>
      </c>
      <c r="S126" s="34" t="str">
        <f t="shared" si="9"/>
        <v>Kém</v>
      </c>
      <c r="T126" s="35" t="str">
        <f t="shared" si="7"/>
        <v/>
      </c>
      <c r="U126" s="36" t="str">
        <f t="array" ref="U126">IFERROR(VLOOKUP($C126&amp;$T$3,CHOOSE({1,2},#REF!&amp;#REF!,#REF!),2,0),"")</f>
        <v/>
      </c>
      <c r="V126" s="99"/>
      <c r="W126" s="24"/>
      <c r="X126" s="85" t="str">
        <f t="shared" si="5"/>
        <v>Thi lại</v>
      </c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</row>
    <row r="127" spans="2:39" ht="16.5" customHeight="1">
      <c r="B127" s="25">
        <v>119</v>
      </c>
      <c r="C127" s="26"/>
      <c r="D127" s="27"/>
      <c r="E127" s="28"/>
      <c r="F127" s="29"/>
      <c r="G127" s="26"/>
      <c r="H127" s="30" t="s">
        <v>30</v>
      </c>
      <c r="I127" s="30" t="s">
        <v>30</v>
      </c>
      <c r="J127" s="30" t="s">
        <v>30</v>
      </c>
      <c r="K127" s="30" t="s">
        <v>30</v>
      </c>
      <c r="L127" s="37"/>
      <c r="M127" s="37"/>
      <c r="N127" s="37"/>
      <c r="O127" s="79"/>
      <c r="P127" s="83" t="s">
        <v>30</v>
      </c>
      <c r="Q127" s="32">
        <f t="shared" si="6"/>
        <v>0</v>
      </c>
      <c r="R127" s="33" t="str">
        <f t="shared" si="8"/>
        <v>F</v>
      </c>
      <c r="S127" s="34" t="str">
        <f t="shared" si="9"/>
        <v>Kém</v>
      </c>
      <c r="T127" s="35" t="str">
        <f t="shared" si="7"/>
        <v/>
      </c>
      <c r="U127" s="36" t="str">
        <f t="array" ref="U127">IFERROR(VLOOKUP($C127&amp;$T$3,CHOOSE({1,2},#REF!&amp;#REF!,#REF!),2,0),"")</f>
        <v/>
      </c>
      <c r="V127" s="99"/>
      <c r="W127" s="24"/>
      <c r="X127" s="85" t="str">
        <f t="shared" si="5"/>
        <v>Thi lại</v>
      </c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</row>
    <row r="128" spans="2:39" ht="16.5" customHeight="1">
      <c r="B128" s="25">
        <v>120</v>
      </c>
      <c r="C128" s="26"/>
      <c r="D128" s="27"/>
      <c r="E128" s="28"/>
      <c r="F128" s="29"/>
      <c r="G128" s="26"/>
      <c r="H128" s="30" t="s">
        <v>30</v>
      </c>
      <c r="I128" s="30" t="s">
        <v>30</v>
      </c>
      <c r="J128" s="30" t="s">
        <v>30</v>
      </c>
      <c r="K128" s="30" t="s">
        <v>30</v>
      </c>
      <c r="L128" s="37"/>
      <c r="M128" s="37"/>
      <c r="N128" s="37"/>
      <c r="O128" s="79"/>
      <c r="P128" s="83" t="s">
        <v>30</v>
      </c>
      <c r="Q128" s="32">
        <f t="shared" si="6"/>
        <v>0</v>
      </c>
      <c r="R128" s="33" t="str">
        <f t="shared" si="8"/>
        <v>F</v>
      </c>
      <c r="S128" s="34" t="str">
        <f t="shared" si="9"/>
        <v>Kém</v>
      </c>
      <c r="T128" s="35" t="str">
        <f t="shared" si="7"/>
        <v/>
      </c>
      <c r="U128" s="36" t="str">
        <f t="array" ref="U128">IFERROR(VLOOKUP($C128&amp;$T$3,CHOOSE({1,2},#REF!&amp;#REF!,#REF!),2,0),"")</f>
        <v/>
      </c>
      <c r="V128" s="99"/>
      <c r="W128" s="24"/>
      <c r="X128" s="85" t="str">
        <f t="shared" si="5"/>
        <v>Thi lại</v>
      </c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</row>
    <row r="129" spans="2:39" ht="16.5" customHeight="1">
      <c r="B129" s="25">
        <v>121</v>
      </c>
      <c r="C129" s="26"/>
      <c r="D129" s="27"/>
      <c r="E129" s="28"/>
      <c r="F129" s="29"/>
      <c r="G129" s="26"/>
      <c r="H129" s="30" t="s">
        <v>30</v>
      </c>
      <c r="I129" s="30" t="s">
        <v>30</v>
      </c>
      <c r="J129" s="30" t="s">
        <v>30</v>
      </c>
      <c r="K129" s="30" t="s">
        <v>30</v>
      </c>
      <c r="L129" s="37"/>
      <c r="M129" s="37"/>
      <c r="N129" s="37"/>
      <c r="O129" s="79"/>
      <c r="P129" s="83" t="s">
        <v>30</v>
      </c>
      <c r="Q129" s="32">
        <f t="shared" si="6"/>
        <v>0</v>
      </c>
      <c r="R129" s="33" t="str">
        <f t="shared" si="8"/>
        <v>F</v>
      </c>
      <c r="S129" s="34" t="str">
        <f t="shared" si="9"/>
        <v>Kém</v>
      </c>
      <c r="T129" s="35" t="str">
        <f t="shared" si="7"/>
        <v/>
      </c>
      <c r="U129" s="36" t="str">
        <f t="array" ref="U129">IFERROR(VLOOKUP($C129&amp;$T$3,CHOOSE({1,2},#REF!&amp;#REF!,#REF!),2,0),"")</f>
        <v/>
      </c>
      <c r="V129" s="99"/>
      <c r="W129" s="24"/>
      <c r="X129" s="85" t="str">
        <f t="shared" si="5"/>
        <v>Thi lại</v>
      </c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</row>
    <row r="130" spans="2:39" ht="16.5" customHeight="1">
      <c r="B130" s="25">
        <v>122</v>
      </c>
      <c r="C130" s="26"/>
      <c r="D130" s="27"/>
      <c r="E130" s="28"/>
      <c r="F130" s="29"/>
      <c r="G130" s="26"/>
      <c r="H130" s="30" t="s">
        <v>30</v>
      </c>
      <c r="I130" s="30" t="s">
        <v>30</v>
      </c>
      <c r="J130" s="30" t="s">
        <v>30</v>
      </c>
      <c r="K130" s="30" t="s">
        <v>30</v>
      </c>
      <c r="L130" s="37"/>
      <c r="M130" s="37"/>
      <c r="N130" s="37"/>
      <c r="O130" s="79"/>
      <c r="P130" s="83" t="s">
        <v>30</v>
      </c>
      <c r="Q130" s="32">
        <f t="shared" si="6"/>
        <v>0</v>
      </c>
      <c r="R130" s="33" t="str">
        <f t="shared" si="8"/>
        <v>F</v>
      </c>
      <c r="S130" s="34" t="str">
        <f t="shared" si="9"/>
        <v>Kém</v>
      </c>
      <c r="T130" s="35" t="str">
        <f t="shared" si="7"/>
        <v/>
      </c>
      <c r="U130" s="36" t="str">
        <f t="array" ref="U130">IFERROR(VLOOKUP($C130&amp;$T$3,CHOOSE({1,2},#REF!&amp;#REF!,#REF!),2,0),"")</f>
        <v/>
      </c>
      <c r="V130" s="99"/>
      <c r="W130" s="24"/>
      <c r="X130" s="85" t="str">
        <f t="shared" si="5"/>
        <v>Thi lại</v>
      </c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</row>
    <row r="131" spans="2:39" ht="16.5" customHeight="1">
      <c r="B131" s="25">
        <v>123</v>
      </c>
      <c r="C131" s="26"/>
      <c r="D131" s="27"/>
      <c r="E131" s="28"/>
      <c r="F131" s="29"/>
      <c r="G131" s="26"/>
      <c r="H131" s="30" t="s">
        <v>30</v>
      </c>
      <c r="I131" s="30" t="s">
        <v>30</v>
      </c>
      <c r="J131" s="30" t="s">
        <v>30</v>
      </c>
      <c r="K131" s="30" t="s">
        <v>30</v>
      </c>
      <c r="L131" s="37"/>
      <c r="M131" s="37"/>
      <c r="N131" s="37"/>
      <c r="O131" s="79"/>
      <c r="P131" s="83" t="s">
        <v>30</v>
      </c>
      <c r="Q131" s="32">
        <f t="shared" si="6"/>
        <v>0</v>
      </c>
      <c r="R131" s="33" t="str">
        <f t="shared" si="8"/>
        <v>F</v>
      </c>
      <c r="S131" s="34" t="str">
        <f t="shared" si="9"/>
        <v>Kém</v>
      </c>
      <c r="T131" s="35" t="str">
        <f t="shared" si="7"/>
        <v/>
      </c>
      <c r="U131" s="36" t="str">
        <f t="array" ref="U131">IFERROR(VLOOKUP($C131&amp;$T$3,CHOOSE({1,2},#REF!&amp;#REF!,#REF!),2,0),"")</f>
        <v/>
      </c>
      <c r="V131" s="99"/>
      <c r="W131" s="24"/>
      <c r="X131" s="85" t="str">
        <f t="shared" si="5"/>
        <v>Thi lại</v>
      </c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</row>
    <row r="132" spans="2:39" ht="16.5" customHeight="1">
      <c r="B132" s="25">
        <v>124</v>
      </c>
      <c r="C132" s="26"/>
      <c r="D132" s="27"/>
      <c r="E132" s="28"/>
      <c r="F132" s="29"/>
      <c r="G132" s="26"/>
      <c r="H132" s="30" t="s">
        <v>30</v>
      </c>
      <c r="I132" s="30" t="s">
        <v>30</v>
      </c>
      <c r="J132" s="30" t="s">
        <v>30</v>
      </c>
      <c r="K132" s="30" t="s">
        <v>30</v>
      </c>
      <c r="L132" s="37"/>
      <c r="M132" s="37"/>
      <c r="N132" s="37"/>
      <c r="O132" s="79"/>
      <c r="P132" s="83" t="s">
        <v>30</v>
      </c>
      <c r="Q132" s="32">
        <f t="shared" si="6"/>
        <v>0</v>
      </c>
      <c r="R132" s="33" t="str">
        <f t="shared" si="8"/>
        <v>F</v>
      </c>
      <c r="S132" s="34" t="str">
        <f t="shared" si="9"/>
        <v>Kém</v>
      </c>
      <c r="T132" s="35" t="str">
        <f t="shared" si="7"/>
        <v/>
      </c>
      <c r="U132" s="36" t="str">
        <f t="array" ref="U132">IFERROR(VLOOKUP($C132&amp;$T$3,CHOOSE({1,2},#REF!&amp;#REF!,#REF!),2,0),"")</f>
        <v/>
      </c>
      <c r="V132" s="99"/>
      <c r="W132" s="24"/>
      <c r="X132" s="85" t="str">
        <f t="shared" si="5"/>
        <v>Thi lại</v>
      </c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</row>
    <row r="133" spans="2:39" ht="16.5" customHeight="1">
      <c r="B133" s="25">
        <v>125</v>
      </c>
      <c r="C133" s="26"/>
      <c r="D133" s="27"/>
      <c r="E133" s="28"/>
      <c r="F133" s="29"/>
      <c r="G133" s="26"/>
      <c r="H133" s="30" t="s">
        <v>30</v>
      </c>
      <c r="I133" s="30" t="s">
        <v>30</v>
      </c>
      <c r="J133" s="30" t="s">
        <v>30</v>
      </c>
      <c r="K133" s="30" t="s">
        <v>30</v>
      </c>
      <c r="L133" s="37"/>
      <c r="M133" s="37"/>
      <c r="N133" s="37"/>
      <c r="O133" s="79"/>
      <c r="P133" s="83" t="s">
        <v>30</v>
      </c>
      <c r="Q133" s="32">
        <f t="shared" si="6"/>
        <v>0</v>
      </c>
      <c r="R133" s="33" t="str">
        <f t="shared" si="8"/>
        <v>F</v>
      </c>
      <c r="S133" s="34" t="str">
        <f t="shared" si="9"/>
        <v>Kém</v>
      </c>
      <c r="T133" s="35" t="str">
        <f t="shared" si="7"/>
        <v/>
      </c>
      <c r="U133" s="36" t="str">
        <f t="array" ref="U133">IFERROR(VLOOKUP($C133&amp;$T$3,CHOOSE({1,2},#REF!&amp;#REF!,#REF!),2,0),"")</f>
        <v/>
      </c>
      <c r="V133" s="99"/>
      <c r="W133" s="24"/>
      <c r="X133" s="85" t="str">
        <f t="shared" si="5"/>
        <v>Thi lại</v>
      </c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</row>
    <row r="134" spans="2:39" ht="16.5" customHeight="1">
      <c r="B134" s="25">
        <v>126</v>
      </c>
      <c r="C134" s="26"/>
      <c r="D134" s="27"/>
      <c r="E134" s="28"/>
      <c r="F134" s="29"/>
      <c r="G134" s="26"/>
      <c r="H134" s="30" t="s">
        <v>30</v>
      </c>
      <c r="I134" s="30" t="s">
        <v>30</v>
      </c>
      <c r="J134" s="30" t="s">
        <v>30</v>
      </c>
      <c r="K134" s="30" t="s">
        <v>30</v>
      </c>
      <c r="L134" s="37"/>
      <c r="M134" s="37"/>
      <c r="N134" s="37"/>
      <c r="O134" s="79"/>
      <c r="P134" s="83" t="s">
        <v>30</v>
      </c>
      <c r="Q134" s="32">
        <f t="shared" si="6"/>
        <v>0</v>
      </c>
      <c r="R134" s="33" t="str">
        <f t="shared" si="8"/>
        <v>F</v>
      </c>
      <c r="S134" s="34" t="str">
        <f t="shared" si="9"/>
        <v>Kém</v>
      </c>
      <c r="T134" s="35" t="str">
        <f t="shared" si="7"/>
        <v/>
      </c>
      <c r="U134" s="36" t="str">
        <f t="array" ref="U134">IFERROR(VLOOKUP($C134&amp;$T$3,CHOOSE({1,2},#REF!&amp;#REF!,#REF!),2,0),"")</f>
        <v/>
      </c>
      <c r="V134" s="99"/>
      <c r="W134" s="24"/>
      <c r="X134" s="85" t="str">
        <f t="shared" si="5"/>
        <v>Thi lại</v>
      </c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</row>
    <row r="135" spans="2:39" ht="16.5" customHeight="1">
      <c r="B135" s="25">
        <v>127</v>
      </c>
      <c r="C135" s="26"/>
      <c r="D135" s="27"/>
      <c r="E135" s="28"/>
      <c r="F135" s="29"/>
      <c r="G135" s="26"/>
      <c r="H135" s="30" t="s">
        <v>30</v>
      </c>
      <c r="I135" s="30" t="s">
        <v>30</v>
      </c>
      <c r="J135" s="30" t="s">
        <v>30</v>
      </c>
      <c r="K135" s="30" t="s">
        <v>30</v>
      </c>
      <c r="L135" s="37"/>
      <c r="M135" s="37"/>
      <c r="N135" s="37"/>
      <c r="O135" s="79"/>
      <c r="P135" s="83" t="s">
        <v>30</v>
      </c>
      <c r="Q135" s="32">
        <f t="shared" si="6"/>
        <v>0</v>
      </c>
      <c r="R135" s="33" t="str">
        <f t="shared" si="8"/>
        <v>F</v>
      </c>
      <c r="S135" s="34" t="str">
        <f t="shared" si="9"/>
        <v>Kém</v>
      </c>
      <c r="T135" s="35" t="str">
        <f t="shared" si="7"/>
        <v/>
      </c>
      <c r="U135" s="36" t="str">
        <f t="array" ref="U135">IFERROR(VLOOKUP($C135&amp;$T$3,CHOOSE({1,2},#REF!&amp;#REF!,#REF!),2,0),"")</f>
        <v/>
      </c>
      <c r="V135" s="99"/>
      <c r="W135" s="24"/>
      <c r="X135" s="85" t="str">
        <f t="shared" si="5"/>
        <v>Thi lại</v>
      </c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</row>
    <row r="136" spans="2:39" ht="16.5" customHeight="1">
      <c r="B136" s="25">
        <v>128</v>
      </c>
      <c r="C136" s="26"/>
      <c r="D136" s="27"/>
      <c r="E136" s="28"/>
      <c r="F136" s="29"/>
      <c r="G136" s="26"/>
      <c r="H136" s="30" t="s">
        <v>30</v>
      </c>
      <c r="I136" s="30" t="s">
        <v>30</v>
      </c>
      <c r="J136" s="30" t="s">
        <v>30</v>
      </c>
      <c r="K136" s="30" t="s">
        <v>30</v>
      </c>
      <c r="L136" s="37"/>
      <c r="M136" s="37"/>
      <c r="N136" s="37"/>
      <c r="O136" s="79"/>
      <c r="P136" s="83" t="s">
        <v>30</v>
      </c>
      <c r="Q136" s="32">
        <f t="shared" si="6"/>
        <v>0</v>
      </c>
      <c r="R136" s="33" t="str">
        <f t="shared" si="8"/>
        <v>F</v>
      </c>
      <c r="S136" s="34" t="str">
        <f t="shared" si="9"/>
        <v>Kém</v>
      </c>
      <c r="T136" s="35" t="str">
        <f t="shared" si="7"/>
        <v/>
      </c>
      <c r="U136" s="36" t="str">
        <f t="array" ref="U136">IFERROR(VLOOKUP($C136&amp;$T$3,CHOOSE({1,2},#REF!&amp;#REF!,#REF!),2,0),"")</f>
        <v/>
      </c>
      <c r="V136" s="99"/>
      <c r="W136" s="24"/>
      <c r="X136" s="85" t="str">
        <f t="shared" si="5"/>
        <v>Thi lại</v>
      </c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</row>
    <row r="137" spans="2:39" ht="16.5" customHeight="1">
      <c r="B137" s="25">
        <v>129</v>
      </c>
      <c r="C137" s="26"/>
      <c r="D137" s="27"/>
      <c r="E137" s="28"/>
      <c r="F137" s="29"/>
      <c r="G137" s="26"/>
      <c r="H137" s="30" t="s">
        <v>30</v>
      </c>
      <c r="I137" s="30" t="s">
        <v>30</v>
      </c>
      <c r="J137" s="30" t="s">
        <v>30</v>
      </c>
      <c r="K137" s="30" t="s">
        <v>30</v>
      </c>
      <c r="L137" s="37"/>
      <c r="M137" s="37"/>
      <c r="N137" s="37"/>
      <c r="O137" s="79"/>
      <c r="P137" s="83" t="s">
        <v>30</v>
      </c>
      <c r="Q137" s="32">
        <f t="shared" si="6"/>
        <v>0</v>
      </c>
      <c r="R137" s="33" t="str">
        <f t="shared" si="8"/>
        <v>F</v>
      </c>
      <c r="S137" s="34" t="str">
        <f t="shared" si="9"/>
        <v>Kém</v>
      </c>
      <c r="T137" s="35" t="str">
        <f t="shared" si="7"/>
        <v/>
      </c>
      <c r="U137" s="36" t="str">
        <f t="array" ref="U137">IFERROR(VLOOKUP($C137&amp;$T$3,CHOOSE({1,2},#REF!&amp;#REF!,#REF!),2,0),"")</f>
        <v/>
      </c>
      <c r="V137" s="99"/>
      <c r="W137" s="24"/>
      <c r="X137" s="85" t="str">
        <f t="shared" ref="X137:X158" si="10">IF(T137="Không đủ ĐKDT","Học lại",IF(T137="Đình chỉ thi","Học lại",IF(AND(MID(G137,2,2)&lt;"12",T137="Vắng"),"Thi lại",IF(T137="Vắng có phép", "Thi lại",IF(AND((MID(G137,2,2)&lt;"12"),Q137&lt;4.5),"Thi lại",IF(AND((MID(G137,2,2)&lt;"19"),Q137&lt;4),"Học lại",IF(AND((MID(G137,2,2)&gt;"18"),Q137&lt;4),"Thi lại",IF(AND(MID(G137,2,2)&gt;"18",P137=0),"Thi lại",IF(AND((MID(G137,2,2)&lt;"12"),P137=0),"Thi lại",IF(AND((MID(G137,2,2)&lt;"19"),(MID(G137,2,2)&gt;"11"),P137=0),"Học lại","Đạt"))))))))))</f>
        <v>Thi lại</v>
      </c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</row>
    <row r="138" spans="2:39" ht="16.5" customHeight="1">
      <c r="B138" s="25">
        <v>130</v>
      </c>
      <c r="C138" s="26"/>
      <c r="D138" s="27"/>
      <c r="E138" s="28"/>
      <c r="F138" s="29"/>
      <c r="G138" s="26"/>
      <c r="H138" s="30" t="s">
        <v>30</v>
      </c>
      <c r="I138" s="30" t="s">
        <v>30</v>
      </c>
      <c r="J138" s="30" t="s">
        <v>30</v>
      </c>
      <c r="K138" s="30" t="s">
        <v>30</v>
      </c>
      <c r="L138" s="37"/>
      <c r="M138" s="37"/>
      <c r="N138" s="37"/>
      <c r="O138" s="79"/>
      <c r="P138" s="83" t="s">
        <v>30</v>
      </c>
      <c r="Q138" s="32">
        <f t="shared" ref="Q138:Q158" si="11">IF(P138="H","I",IF(OR(P138="DC",P138="C",P138="V"),0,ROUND(SUMPRODUCT(H138:P138,$H$8:$P$8)/100,1)))</f>
        <v>0</v>
      </c>
      <c r="R138" s="33" t="str">
        <f t="shared" si="8"/>
        <v>F</v>
      </c>
      <c r="S138" s="34" t="str">
        <f t="shared" si="9"/>
        <v>Kém</v>
      </c>
      <c r="T138" s="35" t="str">
        <f t="shared" ref="T138:T158" si="12">IF(OR($H138=0,$I138=0,$J138=0,$K138=0),"Không đủ ĐKDT",IF(AND(P138=0,Q138&gt;=4),"Không đạt",IF(P138="V", "Vắng", IF(P138="DC", "Đình chỉ thi",IF(P138="H", "Vắng có phép","")))))</f>
        <v/>
      </c>
      <c r="U138" s="36" t="str">
        <f t="array" ref="U138">IFERROR(VLOOKUP($C138&amp;$T$3,CHOOSE({1,2},#REF!&amp;#REF!,#REF!),2,0),"")</f>
        <v/>
      </c>
      <c r="V138" s="99"/>
      <c r="W138" s="24"/>
      <c r="X138" s="85" t="str">
        <f t="shared" si="10"/>
        <v>Thi lại</v>
      </c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62"/>
      <c r="AM138" s="62"/>
    </row>
    <row r="139" spans="2:39" ht="16.5" customHeight="1">
      <c r="B139" s="25">
        <v>131</v>
      </c>
      <c r="C139" s="26"/>
      <c r="D139" s="27"/>
      <c r="E139" s="28"/>
      <c r="F139" s="29"/>
      <c r="G139" s="26"/>
      <c r="H139" s="30" t="s">
        <v>30</v>
      </c>
      <c r="I139" s="30" t="s">
        <v>30</v>
      </c>
      <c r="J139" s="30" t="s">
        <v>30</v>
      </c>
      <c r="K139" s="30" t="s">
        <v>30</v>
      </c>
      <c r="L139" s="37"/>
      <c r="M139" s="37"/>
      <c r="N139" s="37"/>
      <c r="O139" s="79"/>
      <c r="P139" s="83" t="s">
        <v>30</v>
      </c>
      <c r="Q139" s="32">
        <f t="shared" si="11"/>
        <v>0</v>
      </c>
      <c r="R139" s="33" t="str">
        <f t="shared" si="8"/>
        <v>F</v>
      </c>
      <c r="S139" s="34" t="str">
        <f t="shared" si="9"/>
        <v>Kém</v>
      </c>
      <c r="T139" s="35" t="str">
        <f t="shared" si="12"/>
        <v/>
      </c>
      <c r="U139" s="36" t="str">
        <f t="array" ref="U139">IFERROR(VLOOKUP($C139&amp;$T$3,CHOOSE({1,2},#REF!&amp;#REF!,#REF!),2,0),"")</f>
        <v/>
      </c>
      <c r="V139" s="99"/>
      <c r="W139" s="24"/>
      <c r="X139" s="85" t="str">
        <f t="shared" si="10"/>
        <v>Thi lại</v>
      </c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2"/>
      <c r="AK139" s="62"/>
      <c r="AL139" s="62"/>
      <c r="AM139" s="62"/>
    </row>
    <row r="140" spans="2:39" ht="16.5" customHeight="1">
      <c r="B140" s="25">
        <v>132</v>
      </c>
      <c r="C140" s="26"/>
      <c r="D140" s="27"/>
      <c r="E140" s="28"/>
      <c r="F140" s="29"/>
      <c r="G140" s="26"/>
      <c r="H140" s="30" t="s">
        <v>30</v>
      </c>
      <c r="I140" s="30" t="s">
        <v>30</v>
      </c>
      <c r="J140" s="30" t="s">
        <v>30</v>
      </c>
      <c r="K140" s="30" t="s">
        <v>30</v>
      </c>
      <c r="L140" s="37"/>
      <c r="M140" s="37"/>
      <c r="N140" s="37"/>
      <c r="O140" s="79"/>
      <c r="P140" s="83" t="s">
        <v>30</v>
      </c>
      <c r="Q140" s="32">
        <f t="shared" si="11"/>
        <v>0</v>
      </c>
      <c r="R140" s="33" t="str">
        <f t="shared" si="8"/>
        <v>F</v>
      </c>
      <c r="S140" s="34" t="str">
        <f t="shared" si="9"/>
        <v>Kém</v>
      </c>
      <c r="T140" s="35" t="str">
        <f t="shared" si="12"/>
        <v/>
      </c>
      <c r="U140" s="36" t="str">
        <f t="array" ref="U140">IFERROR(VLOOKUP($C140&amp;$T$3,CHOOSE({1,2},#REF!&amp;#REF!,#REF!),2,0),"")</f>
        <v/>
      </c>
      <c r="V140" s="99"/>
      <c r="W140" s="24"/>
      <c r="X140" s="85" t="str">
        <f t="shared" si="10"/>
        <v>Thi lại</v>
      </c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2"/>
      <c r="AK140" s="62"/>
      <c r="AL140" s="62"/>
      <c r="AM140" s="62"/>
    </row>
    <row r="141" spans="2:39" ht="16.5" customHeight="1">
      <c r="B141" s="25">
        <v>133</v>
      </c>
      <c r="C141" s="26"/>
      <c r="D141" s="27"/>
      <c r="E141" s="28"/>
      <c r="F141" s="29"/>
      <c r="G141" s="26"/>
      <c r="H141" s="30" t="s">
        <v>30</v>
      </c>
      <c r="I141" s="30" t="s">
        <v>30</v>
      </c>
      <c r="J141" s="30" t="s">
        <v>30</v>
      </c>
      <c r="K141" s="30" t="s">
        <v>30</v>
      </c>
      <c r="L141" s="37"/>
      <c r="M141" s="37"/>
      <c r="N141" s="37"/>
      <c r="O141" s="79"/>
      <c r="P141" s="83" t="s">
        <v>30</v>
      </c>
      <c r="Q141" s="32">
        <f t="shared" si="11"/>
        <v>0</v>
      </c>
      <c r="R141" s="33" t="str">
        <f t="shared" si="8"/>
        <v>F</v>
      </c>
      <c r="S141" s="34" t="str">
        <f t="shared" si="9"/>
        <v>Kém</v>
      </c>
      <c r="T141" s="35" t="str">
        <f t="shared" si="12"/>
        <v/>
      </c>
      <c r="U141" s="36" t="str">
        <f t="array" ref="U141">IFERROR(VLOOKUP($C141&amp;$T$3,CHOOSE({1,2},#REF!&amp;#REF!,#REF!),2,0),"")</f>
        <v/>
      </c>
      <c r="V141" s="99"/>
      <c r="W141" s="24"/>
      <c r="X141" s="85" t="str">
        <f t="shared" si="10"/>
        <v>Thi lại</v>
      </c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2"/>
      <c r="AK141" s="62"/>
      <c r="AL141" s="62"/>
      <c r="AM141" s="62"/>
    </row>
    <row r="142" spans="2:39" ht="16.5" customHeight="1">
      <c r="B142" s="25">
        <v>134</v>
      </c>
      <c r="C142" s="26"/>
      <c r="D142" s="27"/>
      <c r="E142" s="28"/>
      <c r="F142" s="29"/>
      <c r="G142" s="26"/>
      <c r="H142" s="30" t="s">
        <v>30</v>
      </c>
      <c r="I142" s="30" t="s">
        <v>30</v>
      </c>
      <c r="J142" s="30" t="s">
        <v>30</v>
      </c>
      <c r="K142" s="30" t="s">
        <v>30</v>
      </c>
      <c r="L142" s="37"/>
      <c r="M142" s="37"/>
      <c r="N142" s="37"/>
      <c r="O142" s="79"/>
      <c r="P142" s="83" t="s">
        <v>30</v>
      </c>
      <c r="Q142" s="32">
        <f t="shared" si="11"/>
        <v>0</v>
      </c>
      <c r="R142" s="33" t="str">
        <f t="shared" si="8"/>
        <v>F</v>
      </c>
      <c r="S142" s="34" t="str">
        <f t="shared" si="9"/>
        <v>Kém</v>
      </c>
      <c r="T142" s="35" t="str">
        <f t="shared" si="12"/>
        <v/>
      </c>
      <c r="U142" s="36" t="str">
        <f t="array" ref="U142">IFERROR(VLOOKUP($C142&amp;$T$3,CHOOSE({1,2},#REF!&amp;#REF!,#REF!),2,0),"")</f>
        <v/>
      </c>
      <c r="V142" s="99"/>
      <c r="W142" s="24"/>
      <c r="X142" s="85" t="str">
        <f t="shared" si="10"/>
        <v>Thi lại</v>
      </c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2"/>
      <c r="AK142" s="62"/>
      <c r="AL142" s="62"/>
      <c r="AM142" s="62"/>
    </row>
    <row r="143" spans="2:39" ht="16.5" customHeight="1">
      <c r="B143" s="25">
        <v>135</v>
      </c>
      <c r="C143" s="26"/>
      <c r="D143" s="27"/>
      <c r="E143" s="28"/>
      <c r="F143" s="29"/>
      <c r="G143" s="26"/>
      <c r="H143" s="30" t="s">
        <v>30</v>
      </c>
      <c r="I143" s="30" t="s">
        <v>30</v>
      </c>
      <c r="J143" s="30" t="s">
        <v>30</v>
      </c>
      <c r="K143" s="30" t="s">
        <v>30</v>
      </c>
      <c r="L143" s="37"/>
      <c r="M143" s="37"/>
      <c r="N143" s="37"/>
      <c r="O143" s="79"/>
      <c r="P143" s="83" t="s">
        <v>30</v>
      </c>
      <c r="Q143" s="32">
        <f t="shared" si="11"/>
        <v>0</v>
      </c>
      <c r="R143" s="33" t="str">
        <f t="shared" si="8"/>
        <v>F</v>
      </c>
      <c r="S143" s="34" t="str">
        <f t="shared" si="9"/>
        <v>Kém</v>
      </c>
      <c r="T143" s="35" t="str">
        <f t="shared" si="12"/>
        <v/>
      </c>
      <c r="U143" s="36" t="str">
        <f t="array" ref="U143">IFERROR(VLOOKUP($C143&amp;$T$3,CHOOSE({1,2},#REF!&amp;#REF!,#REF!),2,0),"")</f>
        <v/>
      </c>
      <c r="V143" s="99"/>
      <c r="W143" s="24"/>
      <c r="X143" s="85" t="str">
        <f t="shared" si="10"/>
        <v>Thi lại</v>
      </c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2"/>
      <c r="AK143" s="62"/>
      <c r="AL143" s="62"/>
      <c r="AM143" s="62"/>
    </row>
    <row r="144" spans="2:39" ht="16.5" customHeight="1">
      <c r="B144" s="25">
        <v>136</v>
      </c>
      <c r="C144" s="26"/>
      <c r="D144" s="27"/>
      <c r="E144" s="28"/>
      <c r="F144" s="29"/>
      <c r="G144" s="26"/>
      <c r="H144" s="30" t="s">
        <v>30</v>
      </c>
      <c r="I144" s="30" t="s">
        <v>30</v>
      </c>
      <c r="J144" s="30" t="s">
        <v>30</v>
      </c>
      <c r="K144" s="30" t="s">
        <v>30</v>
      </c>
      <c r="L144" s="37"/>
      <c r="M144" s="37"/>
      <c r="N144" s="37"/>
      <c r="O144" s="79"/>
      <c r="P144" s="83" t="s">
        <v>30</v>
      </c>
      <c r="Q144" s="32">
        <f t="shared" si="11"/>
        <v>0</v>
      </c>
      <c r="R144" s="33" t="str">
        <f t="shared" si="8"/>
        <v>F</v>
      </c>
      <c r="S144" s="34" t="str">
        <f t="shared" si="9"/>
        <v>Kém</v>
      </c>
      <c r="T144" s="35" t="str">
        <f t="shared" si="12"/>
        <v/>
      </c>
      <c r="U144" s="36" t="str">
        <f t="array" ref="U144">IFERROR(VLOOKUP($C144&amp;$T$3,CHOOSE({1,2},#REF!&amp;#REF!,#REF!),2,0),"")</f>
        <v/>
      </c>
      <c r="V144" s="99"/>
      <c r="W144" s="24"/>
      <c r="X144" s="85" t="str">
        <f t="shared" si="10"/>
        <v>Thi lại</v>
      </c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</row>
    <row r="145" spans="1:39" ht="16.5" customHeight="1">
      <c r="B145" s="25">
        <v>137</v>
      </c>
      <c r="C145" s="26"/>
      <c r="D145" s="27"/>
      <c r="E145" s="28"/>
      <c r="F145" s="29"/>
      <c r="G145" s="26"/>
      <c r="H145" s="30" t="s">
        <v>30</v>
      </c>
      <c r="I145" s="30" t="s">
        <v>30</v>
      </c>
      <c r="J145" s="30" t="s">
        <v>30</v>
      </c>
      <c r="K145" s="30" t="s">
        <v>30</v>
      </c>
      <c r="L145" s="37"/>
      <c r="M145" s="37"/>
      <c r="N145" s="37"/>
      <c r="O145" s="79"/>
      <c r="P145" s="83" t="s">
        <v>30</v>
      </c>
      <c r="Q145" s="32">
        <f t="shared" si="11"/>
        <v>0</v>
      </c>
      <c r="R145" s="33" t="str">
        <f t="shared" si="8"/>
        <v>F</v>
      </c>
      <c r="S145" s="34" t="str">
        <f t="shared" si="9"/>
        <v>Kém</v>
      </c>
      <c r="T145" s="35" t="str">
        <f t="shared" si="12"/>
        <v/>
      </c>
      <c r="U145" s="36" t="str">
        <f t="array" ref="U145">IFERROR(VLOOKUP($C145&amp;$T$3,CHOOSE({1,2},#REF!&amp;#REF!,#REF!),2,0),"")</f>
        <v/>
      </c>
      <c r="V145" s="99"/>
      <c r="W145" s="24"/>
      <c r="X145" s="85" t="str">
        <f t="shared" si="10"/>
        <v>Thi lại</v>
      </c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2"/>
      <c r="AK145" s="62"/>
      <c r="AL145" s="62"/>
      <c r="AM145" s="62"/>
    </row>
    <row r="146" spans="1:39" ht="16.5" customHeight="1">
      <c r="B146" s="25">
        <v>138</v>
      </c>
      <c r="C146" s="26"/>
      <c r="D146" s="27"/>
      <c r="E146" s="28"/>
      <c r="F146" s="29"/>
      <c r="G146" s="26"/>
      <c r="H146" s="30" t="s">
        <v>30</v>
      </c>
      <c r="I146" s="30" t="s">
        <v>30</v>
      </c>
      <c r="J146" s="30" t="s">
        <v>30</v>
      </c>
      <c r="K146" s="30" t="s">
        <v>30</v>
      </c>
      <c r="L146" s="37"/>
      <c r="M146" s="37"/>
      <c r="N146" s="37"/>
      <c r="O146" s="79"/>
      <c r="P146" s="83" t="s">
        <v>30</v>
      </c>
      <c r="Q146" s="32">
        <f t="shared" si="11"/>
        <v>0</v>
      </c>
      <c r="R146" s="33" t="str">
        <f t="shared" si="8"/>
        <v>F</v>
      </c>
      <c r="S146" s="34" t="str">
        <f t="shared" si="9"/>
        <v>Kém</v>
      </c>
      <c r="T146" s="35" t="str">
        <f t="shared" si="12"/>
        <v/>
      </c>
      <c r="U146" s="36" t="str">
        <f t="array" ref="U146">IFERROR(VLOOKUP($C146&amp;$T$3,CHOOSE({1,2},#REF!&amp;#REF!,#REF!),2,0),"")</f>
        <v/>
      </c>
      <c r="V146" s="99"/>
      <c r="W146" s="24"/>
      <c r="X146" s="85" t="str">
        <f t="shared" si="10"/>
        <v>Thi lại</v>
      </c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</row>
    <row r="147" spans="1:39" ht="16.5" customHeight="1">
      <c r="B147" s="25">
        <v>139</v>
      </c>
      <c r="C147" s="26"/>
      <c r="D147" s="27"/>
      <c r="E147" s="28"/>
      <c r="F147" s="29"/>
      <c r="G147" s="26"/>
      <c r="H147" s="30" t="s">
        <v>30</v>
      </c>
      <c r="I147" s="30" t="s">
        <v>30</v>
      </c>
      <c r="J147" s="30" t="s">
        <v>30</v>
      </c>
      <c r="K147" s="30" t="s">
        <v>30</v>
      </c>
      <c r="L147" s="37"/>
      <c r="M147" s="37"/>
      <c r="N147" s="37"/>
      <c r="O147" s="79"/>
      <c r="P147" s="83" t="s">
        <v>30</v>
      </c>
      <c r="Q147" s="32">
        <f t="shared" si="11"/>
        <v>0</v>
      </c>
      <c r="R147" s="33" t="str">
        <f t="shared" si="8"/>
        <v>F</v>
      </c>
      <c r="S147" s="34" t="str">
        <f t="shared" si="9"/>
        <v>Kém</v>
      </c>
      <c r="T147" s="35" t="str">
        <f t="shared" si="12"/>
        <v/>
      </c>
      <c r="U147" s="36" t="str">
        <f t="array" ref="U147">IFERROR(VLOOKUP($C147&amp;$T$3,CHOOSE({1,2},#REF!&amp;#REF!,#REF!),2,0),"")</f>
        <v/>
      </c>
      <c r="V147" s="99"/>
      <c r="W147" s="24"/>
      <c r="X147" s="85" t="str">
        <f t="shared" si="10"/>
        <v>Thi lại</v>
      </c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L147" s="62"/>
      <c r="AM147" s="62"/>
    </row>
    <row r="148" spans="1:39" ht="16.5" customHeight="1">
      <c r="B148" s="25">
        <v>140</v>
      </c>
      <c r="C148" s="26"/>
      <c r="D148" s="27"/>
      <c r="E148" s="28"/>
      <c r="F148" s="29"/>
      <c r="G148" s="26"/>
      <c r="H148" s="30" t="s">
        <v>30</v>
      </c>
      <c r="I148" s="30" t="s">
        <v>30</v>
      </c>
      <c r="J148" s="30" t="s">
        <v>30</v>
      </c>
      <c r="K148" s="30" t="s">
        <v>30</v>
      </c>
      <c r="L148" s="37"/>
      <c r="M148" s="37"/>
      <c r="N148" s="37"/>
      <c r="O148" s="79"/>
      <c r="P148" s="83" t="s">
        <v>30</v>
      </c>
      <c r="Q148" s="32">
        <f t="shared" si="11"/>
        <v>0</v>
      </c>
      <c r="R148" s="33" t="str">
        <f t="shared" si="8"/>
        <v>F</v>
      </c>
      <c r="S148" s="34" t="str">
        <f t="shared" si="9"/>
        <v>Kém</v>
      </c>
      <c r="T148" s="35" t="str">
        <f t="shared" si="12"/>
        <v/>
      </c>
      <c r="U148" s="36" t="str">
        <f t="array" ref="U148">IFERROR(VLOOKUP($C148&amp;$T$3,CHOOSE({1,2},#REF!&amp;#REF!,#REF!),2,0),"")</f>
        <v/>
      </c>
      <c r="V148" s="99"/>
      <c r="W148" s="24"/>
      <c r="X148" s="85" t="str">
        <f t="shared" si="10"/>
        <v>Thi lại</v>
      </c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/>
      <c r="AL148" s="62"/>
      <c r="AM148" s="62"/>
    </row>
    <row r="149" spans="1:39" ht="16.5" customHeight="1">
      <c r="B149" s="25">
        <v>141</v>
      </c>
      <c r="C149" s="26"/>
      <c r="D149" s="27"/>
      <c r="E149" s="28"/>
      <c r="F149" s="29"/>
      <c r="G149" s="26"/>
      <c r="H149" s="30" t="s">
        <v>30</v>
      </c>
      <c r="I149" s="30" t="s">
        <v>30</v>
      </c>
      <c r="J149" s="30" t="s">
        <v>30</v>
      </c>
      <c r="K149" s="30" t="s">
        <v>30</v>
      </c>
      <c r="L149" s="37"/>
      <c r="M149" s="37"/>
      <c r="N149" s="37"/>
      <c r="O149" s="79"/>
      <c r="P149" s="83" t="s">
        <v>30</v>
      </c>
      <c r="Q149" s="32">
        <f t="shared" si="11"/>
        <v>0</v>
      </c>
      <c r="R149" s="33" t="str">
        <f t="shared" si="8"/>
        <v>F</v>
      </c>
      <c r="S149" s="34" t="str">
        <f t="shared" si="9"/>
        <v>Kém</v>
      </c>
      <c r="T149" s="35" t="str">
        <f t="shared" si="12"/>
        <v/>
      </c>
      <c r="U149" s="36" t="str">
        <f t="array" ref="U149">IFERROR(VLOOKUP($C149&amp;$T$3,CHOOSE({1,2},#REF!&amp;#REF!,#REF!),2,0),"")</f>
        <v/>
      </c>
      <c r="V149" s="99"/>
      <c r="W149" s="24"/>
      <c r="X149" s="85" t="str">
        <f t="shared" si="10"/>
        <v>Thi lại</v>
      </c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</row>
    <row r="150" spans="1:39" ht="16.5" customHeight="1">
      <c r="B150" s="25">
        <v>142</v>
      </c>
      <c r="C150" s="26"/>
      <c r="D150" s="27"/>
      <c r="E150" s="28"/>
      <c r="F150" s="29"/>
      <c r="G150" s="26"/>
      <c r="H150" s="30" t="s">
        <v>30</v>
      </c>
      <c r="I150" s="30" t="s">
        <v>30</v>
      </c>
      <c r="J150" s="30" t="s">
        <v>30</v>
      </c>
      <c r="K150" s="30" t="s">
        <v>30</v>
      </c>
      <c r="L150" s="37"/>
      <c r="M150" s="37"/>
      <c r="N150" s="37"/>
      <c r="O150" s="79"/>
      <c r="P150" s="83" t="s">
        <v>30</v>
      </c>
      <c r="Q150" s="32">
        <f t="shared" si="11"/>
        <v>0</v>
      </c>
      <c r="R150" s="33" t="str">
        <f t="shared" si="8"/>
        <v>F</v>
      </c>
      <c r="S150" s="34" t="str">
        <f t="shared" si="9"/>
        <v>Kém</v>
      </c>
      <c r="T150" s="35" t="str">
        <f t="shared" si="12"/>
        <v/>
      </c>
      <c r="U150" s="36" t="str">
        <f t="array" ref="U150">IFERROR(VLOOKUP($C150&amp;$T$3,CHOOSE({1,2},#REF!&amp;#REF!,#REF!),2,0),"")</f>
        <v/>
      </c>
      <c r="V150" s="99"/>
      <c r="W150" s="24"/>
      <c r="X150" s="85" t="str">
        <f t="shared" si="10"/>
        <v>Thi lại</v>
      </c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</row>
    <row r="151" spans="1:39" ht="16.5" customHeight="1">
      <c r="B151" s="25">
        <v>143</v>
      </c>
      <c r="C151" s="26"/>
      <c r="D151" s="27"/>
      <c r="E151" s="28"/>
      <c r="F151" s="29"/>
      <c r="G151" s="26"/>
      <c r="H151" s="30" t="s">
        <v>30</v>
      </c>
      <c r="I151" s="30" t="s">
        <v>30</v>
      </c>
      <c r="J151" s="30" t="s">
        <v>30</v>
      </c>
      <c r="K151" s="30" t="s">
        <v>30</v>
      </c>
      <c r="L151" s="37"/>
      <c r="M151" s="37"/>
      <c r="N151" s="37"/>
      <c r="O151" s="79"/>
      <c r="P151" s="83" t="s">
        <v>30</v>
      </c>
      <c r="Q151" s="32">
        <f t="shared" si="11"/>
        <v>0</v>
      </c>
      <c r="R151" s="33" t="str">
        <f t="shared" si="8"/>
        <v>F</v>
      </c>
      <c r="S151" s="34" t="str">
        <f t="shared" si="9"/>
        <v>Kém</v>
      </c>
      <c r="T151" s="35" t="str">
        <f t="shared" si="12"/>
        <v/>
      </c>
      <c r="U151" s="36" t="str">
        <f t="array" ref="U151">IFERROR(VLOOKUP($C151&amp;$T$3,CHOOSE({1,2},#REF!&amp;#REF!,#REF!),2,0),"")</f>
        <v/>
      </c>
      <c r="V151" s="99"/>
      <c r="W151" s="24"/>
      <c r="X151" s="85" t="str">
        <f t="shared" si="10"/>
        <v>Thi lại</v>
      </c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</row>
    <row r="152" spans="1:39" ht="16.5" customHeight="1">
      <c r="B152" s="25">
        <v>144</v>
      </c>
      <c r="C152" s="26"/>
      <c r="D152" s="27"/>
      <c r="E152" s="28"/>
      <c r="F152" s="29"/>
      <c r="G152" s="26"/>
      <c r="H152" s="30" t="s">
        <v>30</v>
      </c>
      <c r="I152" s="30" t="s">
        <v>30</v>
      </c>
      <c r="J152" s="30" t="s">
        <v>30</v>
      </c>
      <c r="K152" s="30" t="s">
        <v>30</v>
      </c>
      <c r="L152" s="37"/>
      <c r="M152" s="37"/>
      <c r="N152" s="37"/>
      <c r="O152" s="79"/>
      <c r="P152" s="83" t="s">
        <v>30</v>
      </c>
      <c r="Q152" s="32">
        <f t="shared" si="11"/>
        <v>0</v>
      </c>
      <c r="R152" s="33" t="str">
        <f t="shared" si="8"/>
        <v>F</v>
      </c>
      <c r="S152" s="34" t="str">
        <f t="shared" si="9"/>
        <v>Kém</v>
      </c>
      <c r="T152" s="35" t="str">
        <f t="shared" si="12"/>
        <v/>
      </c>
      <c r="U152" s="36" t="str">
        <f t="array" ref="U152">IFERROR(VLOOKUP($C152&amp;$T$3,CHOOSE({1,2},#REF!&amp;#REF!,#REF!),2,0),"")</f>
        <v/>
      </c>
      <c r="V152" s="99"/>
      <c r="W152" s="24"/>
      <c r="X152" s="85" t="str">
        <f t="shared" si="10"/>
        <v>Thi lại</v>
      </c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</row>
    <row r="153" spans="1:39" ht="16.5" customHeight="1">
      <c r="B153" s="25">
        <v>145</v>
      </c>
      <c r="C153" s="26"/>
      <c r="D153" s="27"/>
      <c r="E153" s="28"/>
      <c r="F153" s="29"/>
      <c r="G153" s="26"/>
      <c r="H153" s="30" t="s">
        <v>30</v>
      </c>
      <c r="I153" s="30" t="s">
        <v>30</v>
      </c>
      <c r="J153" s="30" t="s">
        <v>30</v>
      </c>
      <c r="K153" s="30" t="s">
        <v>30</v>
      </c>
      <c r="L153" s="37"/>
      <c r="M153" s="37"/>
      <c r="N153" s="37"/>
      <c r="O153" s="79"/>
      <c r="P153" s="83" t="s">
        <v>30</v>
      </c>
      <c r="Q153" s="32">
        <f t="shared" si="11"/>
        <v>0</v>
      </c>
      <c r="R153" s="33" t="str">
        <f t="shared" si="8"/>
        <v>F</v>
      </c>
      <c r="S153" s="34" t="str">
        <f t="shared" si="9"/>
        <v>Kém</v>
      </c>
      <c r="T153" s="35" t="str">
        <f t="shared" si="12"/>
        <v/>
      </c>
      <c r="U153" s="36" t="str">
        <f t="array" ref="U153">IFERROR(VLOOKUP($C153&amp;$T$3,CHOOSE({1,2},#REF!&amp;#REF!,#REF!),2,0),"")</f>
        <v/>
      </c>
      <c r="V153" s="99"/>
      <c r="W153" s="24"/>
      <c r="X153" s="85" t="str">
        <f t="shared" si="10"/>
        <v>Thi lại</v>
      </c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  <c r="AL153" s="62"/>
      <c r="AM153" s="62"/>
    </row>
    <row r="154" spans="1:39" ht="16.5" customHeight="1">
      <c r="B154" s="25">
        <v>146</v>
      </c>
      <c r="C154" s="26"/>
      <c r="D154" s="27"/>
      <c r="E154" s="28"/>
      <c r="F154" s="29"/>
      <c r="G154" s="26"/>
      <c r="H154" s="30" t="s">
        <v>30</v>
      </c>
      <c r="I154" s="30" t="s">
        <v>30</v>
      </c>
      <c r="J154" s="30" t="s">
        <v>30</v>
      </c>
      <c r="K154" s="30" t="s">
        <v>30</v>
      </c>
      <c r="L154" s="37"/>
      <c r="M154" s="37"/>
      <c r="N154" s="37"/>
      <c r="O154" s="79"/>
      <c r="P154" s="83" t="s">
        <v>30</v>
      </c>
      <c r="Q154" s="32">
        <f t="shared" si="11"/>
        <v>0</v>
      </c>
      <c r="R154" s="33" t="str">
        <f t="shared" si="8"/>
        <v>F</v>
      </c>
      <c r="S154" s="34" t="str">
        <f t="shared" si="9"/>
        <v>Kém</v>
      </c>
      <c r="T154" s="35" t="str">
        <f t="shared" si="12"/>
        <v/>
      </c>
      <c r="U154" s="36" t="str">
        <f t="array" ref="U154">IFERROR(VLOOKUP($C154&amp;$T$3,CHOOSE({1,2},#REF!&amp;#REF!,#REF!),2,0),"")</f>
        <v/>
      </c>
      <c r="V154" s="99"/>
      <c r="W154" s="24"/>
      <c r="X154" s="85" t="str">
        <f t="shared" si="10"/>
        <v>Thi lại</v>
      </c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</row>
    <row r="155" spans="1:39" ht="16.5" customHeight="1">
      <c r="B155" s="25">
        <v>147</v>
      </c>
      <c r="C155" s="26"/>
      <c r="D155" s="27"/>
      <c r="E155" s="28"/>
      <c r="F155" s="29"/>
      <c r="G155" s="26"/>
      <c r="H155" s="30" t="s">
        <v>30</v>
      </c>
      <c r="I155" s="30" t="s">
        <v>30</v>
      </c>
      <c r="J155" s="30" t="s">
        <v>30</v>
      </c>
      <c r="K155" s="30" t="s">
        <v>30</v>
      </c>
      <c r="L155" s="37"/>
      <c r="M155" s="37"/>
      <c r="N155" s="37"/>
      <c r="O155" s="79"/>
      <c r="P155" s="83" t="s">
        <v>30</v>
      </c>
      <c r="Q155" s="32">
        <f t="shared" si="11"/>
        <v>0</v>
      </c>
      <c r="R155" s="33" t="str">
        <f t="shared" si="8"/>
        <v>F</v>
      </c>
      <c r="S155" s="34" t="str">
        <f t="shared" si="9"/>
        <v>Kém</v>
      </c>
      <c r="T155" s="35" t="str">
        <f t="shared" si="12"/>
        <v/>
      </c>
      <c r="U155" s="36" t="str">
        <f t="array" ref="U155">IFERROR(VLOOKUP($C155&amp;$T$3,CHOOSE({1,2},#REF!&amp;#REF!,#REF!),2,0),"")</f>
        <v/>
      </c>
      <c r="V155" s="99"/>
      <c r="W155" s="24"/>
      <c r="X155" s="85" t="str">
        <f t="shared" si="10"/>
        <v>Thi lại</v>
      </c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62"/>
      <c r="AL155" s="62"/>
      <c r="AM155" s="62"/>
    </row>
    <row r="156" spans="1:39" ht="16.5" customHeight="1">
      <c r="B156" s="25">
        <v>148</v>
      </c>
      <c r="C156" s="26"/>
      <c r="D156" s="27"/>
      <c r="E156" s="28"/>
      <c r="F156" s="29"/>
      <c r="G156" s="26"/>
      <c r="H156" s="30" t="s">
        <v>30</v>
      </c>
      <c r="I156" s="30" t="s">
        <v>30</v>
      </c>
      <c r="J156" s="30" t="s">
        <v>30</v>
      </c>
      <c r="K156" s="30" t="s">
        <v>30</v>
      </c>
      <c r="L156" s="37"/>
      <c r="M156" s="37"/>
      <c r="N156" s="37"/>
      <c r="O156" s="79"/>
      <c r="P156" s="83" t="s">
        <v>30</v>
      </c>
      <c r="Q156" s="32">
        <f t="shared" si="11"/>
        <v>0</v>
      </c>
      <c r="R156" s="33" t="str">
        <f t="shared" si="8"/>
        <v>F</v>
      </c>
      <c r="S156" s="34" t="str">
        <f t="shared" si="9"/>
        <v>Kém</v>
      </c>
      <c r="T156" s="35" t="str">
        <f t="shared" si="12"/>
        <v/>
      </c>
      <c r="U156" s="36" t="str">
        <f t="array" ref="U156">IFERROR(VLOOKUP($C156&amp;$T$3,CHOOSE({1,2},#REF!&amp;#REF!,#REF!),2,0),"")</f>
        <v/>
      </c>
      <c r="V156" s="99"/>
      <c r="W156" s="24"/>
      <c r="X156" s="85" t="str">
        <f t="shared" si="10"/>
        <v>Thi lại</v>
      </c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</row>
    <row r="157" spans="1:39" ht="16.5" customHeight="1">
      <c r="B157" s="25">
        <v>149</v>
      </c>
      <c r="C157" s="26"/>
      <c r="D157" s="27"/>
      <c r="E157" s="28"/>
      <c r="F157" s="29"/>
      <c r="G157" s="26"/>
      <c r="H157" s="30" t="s">
        <v>30</v>
      </c>
      <c r="I157" s="30" t="s">
        <v>30</v>
      </c>
      <c r="J157" s="30" t="s">
        <v>30</v>
      </c>
      <c r="K157" s="30" t="s">
        <v>30</v>
      </c>
      <c r="L157" s="37"/>
      <c r="M157" s="37"/>
      <c r="N157" s="37"/>
      <c r="O157" s="79"/>
      <c r="P157" s="83" t="s">
        <v>30</v>
      </c>
      <c r="Q157" s="32">
        <f t="shared" si="11"/>
        <v>0</v>
      </c>
      <c r="R157" s="33" t="str">
        <f t="shared" si="8"/>
        <v>F</v>
      </c>
      <c r="S157" s="34" t="str">
        <f t="shared" si="9"/>
        <v>Kém</v>
      </c>
      <c r="T157" s="35" t="str">
        <f t="shared" si="12"/>
        <v/>
      </c>
      <c r="U157" s="36" t="str">
        <f t="array" ref="U157">IFERROR(VLOOKUP($C157&amp;$T$3,CHOOSE({1,2},#REF!&amp;#REF!,#REF!),2,0),"")</f>
        <v/>
      </c>
      <c r="V157" s="99"/>
      <c r="W157" s="24"/>
      <c r="X157" s="85" t="str">
        <f t="shared" si="10"/>
        <v>Thi lại</v>
      </c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</row>
    <row r="158" spans="1:39" ht="16.5" customHeight="1">
      <c r="B158" s="87">
        <v>150</v>
      </c>
      <c r="C158" s="88"/>
      <c r="D158" s="89"/>
      <c r="E158" s="90"/>
      <c r="F158" s="91"/>
      <c r="G158" s="88"/>
      <c r="H158" s="92" t="s">
        <v>30</v>
      </c>
      <c r="I158" s="92" t="s">
        <v>30</v>
      </c>
      <c r="J158" s="92" t="s">
        <v>30</v>
      </c>
      <c r="K158" s="92" t="s">
        <v>30</v>
      </c>
      <c r="L158" s="93"/>
      <c r="M158" s="93"/>
      <c r="N158" s="93"/>
      <c r="O158" s="94"/>
      <c r="P158" s="95" t="s">
        <v>30</v>
      </c>
      <c r="Q158" s="107">
        <f t="shared" si="11"/>
        <v>0</v>
      </c>
      <c r="R158" s="96" t="str">
        <f t="shared" si="8"/>
        <v>F</v>
      </c>
      <c r="S158" s="97" t="str">
        <f t="shared" si="9"/>
        <v>Kém</v>
      </c>
      <c r="T158" s="106" t="str">
        <f t="shared" si="12"/>
        <v/>
      </c>
      <c r="U158" s="98" t="str">
        <f t="array" ref="U158">IFERROR(VLOOKUP($C158&amp;$T$3,CHOOSE({1,2},#REF!&amp;#REF!,#REF!),2,0),"")</f>
        <v/>
      </c>
      <c r="V158" s="99"/>
      <c r="W158" s="24"/>
      <c r="X158" s="85" t="str">
        <f t="shared" si="10"/>
        <v>Thi lại</v>
      </c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</row>
    <row r="159" spans="1:39" ht="16.8" hidden="1">
      <c r="A159" s="2"/>
      <c r="B159" s="200" t="s">
        <v>31</v>
      </c>
      <c r="C159" s="200"/>
      <c r="D159" s="39"/>
      <c r="E159" s="40"/>
      <c r="F159" s="40"/>
      <c r="G159" s="40"/>
      <c r="H159" s="41"/>
      <c r="I159" s="42"/>
      <c r="J159" s="42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104" t="str">
        <f t="array" ref="U159">IFERROR(VLOOKUP($C159&amp;$T$3,CHOOSE({1,2},#REF!&amp;#REF!,#REF!),2,0),"")</f>
        <v/>
      </c>
      <c r="V159" s="3"/>
    </row>
    <row r="160" spans="1:39" ht="16.5" hidden="1" customHeight="1">
      <c r="A160" s="2"/>
      <c r="B160" s="44" t="s">
        <v>32</v>
      </c>
      <c r="C160" s="44"/>
      <c r="D160" s="45">
        <f>+$AA$7</f>
        <v>150</v>
      </c>
      <c r="E160" s="46" t="s">
        <v>33</v>
      </c>
      <c r="F160" s="185" t="s">
        <v>34</v>
      </c>
      <c r="G160" s="185"/>
      <c r="H160" s="185"/>
      <c r="I160" s="185"/>
      <c r="J160" s="185"/>
      <c r="K160" s="185"/>
      <c r="L160" s="185"/>
      <c r="M160" s="185"/>
      <c r="N160" s="185"/>
      <c r="O160" s="185"/>
      <c r="P160" s="47">
        <f>$AA$7 -COUNTIF($T$8:$T$326,"Vắng") -COUNTIF($T$8:$T$326,"Vắng có phép") - COUNTIF($T$8:$T$326,"Đình chỉ thi") - COUNTIF($T$8:$T$326,"Không đủ ĐKDT")</f>
        <v>150</v>
      </c>
      <c r="Q160" s="47"/>
      <c r="R160" s="47"/>
      <c r="S160" s="48"/>
      <c r="T160" s="49" t="s">
        <v>33</v>
      </c>
      <c r="U160" s="104" t="str">
        <f t="array" ref="U160">IFERROR(VLOOKUP($C160&amp;$T$3,CHOOSE({1,2},#REF!&amp;#REF!,#REF!),2,0),"")</f>
        <v/>
      </c>
      <c r="V160" s="3"/>
    </row>
    <row r="161" spans="1:39" ht="16.5" hidden="1" customHeight="1">
      <c r="A161" s="2"/>
      <c r="B161" s="44" t="s">
        <v>35</v>
      </c>
      <c r="C161" s="44"/>
      <c r="D161" s="45">
        <f>+$AL$7</f>
        <v>0</v>
      </c>
      <c r="E161" s="46" t="s">
        <v>33</v>
      </c>
      <c r="F161" s="185" t="s">
        <v>36</v>
      </c>
      <c r="G161" s="185"/>
      <c r="H161" s="185"/>
      <c r="I161" s="185"/>
      <c r="J161" s="185"/>
      <c r="K161" s="185"/>
      <c r="L161" s="185"/>
      <c r="M161" s="185"/>
      <c r="N161" s="185"/>
      <c r="O161" s="185"/>
      <c r="P161" s="50">
        <f>COUNTIF($T$8:$T$202,"Vắng")</f>
        <v>0</v>
      </c>
      <c r="Q161" s="50"/>
      <c r="R161" s="50"/>
      <c r="S161" s="51"/>
      <c r="T161" s="49" t="s">
        <v>33</v>
      </c>
      <c r="U161" s="104" t="str">
        <f t="array" ref="U161">IFERROR(VLOOKUP($C161&amp;$T$3,CHOOSE({1,2},#REF!&amp;#REF!,#REF!),2,0),"")</f>
        <v/>
      </c>
      <c r="V161" s="3"/>
    </row>
    <row r="162" spans="1:39" ht="16.5" hidden="1" customHeight="1">
      <c r="A162" s="2"/>
      <c r="B162" s="44" t="s">
        <v>48</v>
      </c>
      <c r="C162" s="44"/>
      <c r="D162" s="60">
        <f>COUNTIF(X9:X158,"Học lại")</f>
        <v>0</v>
      </c>
      <c r="E162" s="46" t="s">
        <v>33</v>
      </c>
      <c r="F162" s="185" t="s">
        <v>49</v>
      </c>
      <c r="G162" s="185"/>
      <c r="H162" s="185"/>
      <c r="I162" s="185"/>
      <c r="J162" s="185"/>
      <c r="K162" s="185"/>
      <c r="L162" s="185"/>
      <c r="M162" s="185"/>
      <c r="N162" s="185"/>
      <c r="O162" s="185"/>
      <c r="P162" s="47">
        <f>COUNTIF($T$8:$T$202,"Vắng có phép")</f>
        <v>0</v>
      </c>
      <c r="Q162" s="47"/>
      <c r="R162" s="47"/>
      <c r="S162" s="48"/>
      <c r="T162" s="49" t="s">
        <v>33</v>
      </c>
      <c r="U162" s="104" t="str">
        <f t="array" ref="U162">IFERROR(VLOOKUP($C162&amp;$T$3,CHOOSE({1,2},#REF!&amp;#REF!,#REF!),2,0),"")</f>
        <v/>
      </c>
      <c r="V162" s="3"/>
    </row>
    <row r="163" spans="1:39" ht="3" hidden="1" customHeight="1">
      <c r="A163" s="2"/>
      <c r="B163" s="38"/>
      <c r="C163" s="39"/>
      <c r="D163" s="39"/>
      <c r="E163" s="40"/>
      <c r="F163" s="40"/>
      <c r="G163" s="40"/>
      <c r="H163" s="41"/>
      <c r="I163" s="42"/>
      <c r="J163" s="42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3"/>
    </row>
    <row r="164" spans="1:39" hidden="1">
      <c r="B164" s="80" t="s">
        <v>50</v>
      </c>
      <c r="C164" s="80"/>
      <c r="D164" s="81">
        <f>COUNTIF(X9:X158,"Thi lại")</f>
        <v>150</v>
      </c>
      <c r="E164" s="82" t="s">
        <v>33</v>
      </c>
      <c r="F164" s="3"/>
      <c r="G164" s="3"/>
      <c r="H164" s="3"/>
      <c r="I164" s="3"/>
      <c r="J164" s="186"/>
      <c r="K164" s="186"/>
      <c r="L164" s="186"/>
      <c r="M164" s="186"/>
      <c r="N164" s="186"/>
      <c r="O164" s="186"/>
      <c r="P164" s="186"/>
      <c r="Q164" s="186"/>
      <c r="R164" s="186"/>
      <c r="S164" s="186"/>
      <c r="T164" s="186"/>
      <c r="U164" s="186"/>
      <c r="V164" s="3"/>
    </row>
    <row r="165" spans="1:39" ht="24.75" hidden="1" customHeight="1">
      <c r="B165" s="80"/>
      <c r="C165" s="80"/>
      <c r="D165" s="81"/>
      <c r="E165" s="82"/>
      <c r="F165" s="3"/>
      <c r="G165" s="3"/>
      <c r="H165" s="3"/>
      <c r="I165" s="3"/>
      <c r="J165" s="186" t="s">
        <v>54</v>
      </c>
      <c r="K165" s="186"/>
      <c r="L165" s="186"/>
      <c r="M165" s="186"/>
      <c r="N165" s="186"/>
      <c r="O165" s="186"/>
      <c r="P165" s="186"/>
      <c r="Q165" s="186"/>
      <c r="R165" s="186"/>
      <c r="S165" s="186"/>
      <c r="T165" s="186"/>
      <c r="U165" s="108"/>
      <c r="V165" s="3"/>
    </row>
    <row r="166" spans="1:39" ht="36" hidden="1" customHeight="1">
      <c r="A166" s="52"/>
      <c r="B166" s="181" t="s">
        <v>37</v>
      </c>
      <c r="C166" s="181"/>
      <c r="D166" s="181"/>
      <c r="E166" s="181"/>
      <c r="F166" s="181"/>
      <c r="G166" s="181"/>
      <c r="H166" s="181"/>
      <c r="I166" s="53"/>
      <c r="J166" s="182" t="s">
        <v>52</v>
      </c>
      <c r="K166" s="182"/>
      <c r="L166" s="182"/>
      <c r="M166" s="182"/>
      <c r="N166" s="182"/>
      <c r="O166" s="182"/>
      <c r="P166" s="182"/>
      <c r="Q166" s="182"/>
      <c r="R166" s="182"/>
      <c r="S166" s="182"/>
      <c r="T166" s="182"/>
      <c r="U166" s="101"/>
      <c r="V166" s="3"/>
    </row>
    <row r="167" spans="1:39" ht="4.5" hidden="1" customHeight="1">
      <c r="A167" s="2"/>
      <c r="B167" s="38"/>
      <c r="C167" s="54"/>
      <c r="D167" s="54"/>
      <c r="E167" s="55"/>
      <c r="F167" s="55"/>
      <c r="G167" s="55"/>
      <c r="H167" s="56"/>
      <c r="I167" s="57"/>
      <c r="J167" s="57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39" s="2" customFormat="1" hidden="1">
      <c r="B168" s="181" t="s">
        <v>38</v>
      </c>
      <c r="C168" s="181"/>
      <c r="D168" s="183" t="s">
        <v>39</v>
      </c>
      <c r="E168" s="183"/>
      <c r="F168" s="183"/>
      <c r="G168" s="183"/>
      <c r="H168" s="183"/>
      <c r="I168" s="57"/>
      <c r="J168" s="57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3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</row>
    <row r="169" spans="1:39" s="2" customFormat="1" hidden="1">
      <c r="A169" s="1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</row>
    <row r="170" spans="1:39" s="2" customFormat="1" hidden="1">
      <c r="A170" s="1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</row>
    <row r="171" spans="1:39" s="2" customFormat="1" hidden="1">
      <c r="A171" s="1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</row>
    <row r="172" spans="1:39" s="2" customFormat="1" ht="9.75" hidden="1" customHeight="1">
      <c r="A172" s="1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</row>
    <row r="173" spans="1:39" s="2" customFormat="1" ht="3.75" hidden="1" customHeight="1">
      <c r="A173" s="1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</row>
    <row r="174" spans="1:39" s="2" customFormat="1" ht="18.75" hidden="1" customHeight="1">
      <c r="A174" s="1"/>
      <c r="B174" s="180"/>
      <c r="C174" s="180"/>
      <c r="D174" s="180"/>
      <c r="E174" s="180"/>
      <c r="F174" s="180"/>
      <c r="G174" s="180"/>
      <c r="H174" s="180"/>
      <c r="I174" s="180"/>
      <c r="J174" s="180" t="s">
        <v>53</v>
      </c>
      <c r="K174" s="180"/>
      <c r="L174" s="180"/>
      <c r="M174" s="180"/>
      <c r="N174" s="180"/>
      <c r="O174" s="180"/>
      <c r="P174" s="180"/>
      <c r="Q174" s="180"/>
      <c r="R174" s="180"/>
      <c r="S174" s="180"/>
      <c r="T174" s="180"/>
      <c r="U174" s="109"/>
      <c r="V174" s="3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</row>
    <row r="175" spans="1:39" s="2" customFormat="1" ht="36" customHeight="1">
      <c r="A175" s="1"/>
      <c r="B175" s="181" t="s">
        <v>40</v>
      </c>
      <c r="C175" s="181"/>
      <c r="D175" s="181"/>
      <c r="E175" s="181"/>
      <c r="F175" s="181"/>
      <c r="G175" s="181"/>
      <c r="H175" s="181"/>
      <c r="I175" s="53"/>
      <c r="J175" s="182" t="s">
        <v>52</v>
      </c>
      <c r="K175" s="182"/>
      <c r="L175" s="182"/>
      <c r="M175" s="182"/>
      <c r="N175" s="182"/>
      <c r="O175" s="182"/>
      <c r="P175" s="182"/>
      <c r="Q175" s="182"/>
      <c r="R175" s="182"/>
      <c r="S175" s="182"/>
      <c r="T175" s="182"/>
      <c r="U175" s="101"/>
      <c r="V175" s="3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</row>
    <row r="176" spans="1:39" s="2" customFormat="1">
      <c r="A176" s="1"/>
      <c r="B176" s="38"/>
      <c r="C176" s="54"/>
      <c r="D176" s="54"/>
      <c r="E176" s="55"/>
      <c r="F176" s="55"/>
      <c r="G176" s="55"/>
      <c r="H176" s="56"/>
      <c r="I176" s="57"/>
      <c r="J176" s="57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</row>
    <row r="177" spans="1:39" s="2" customFormat="1">
      <c r="A177" s="1"/>
      <c r="B177" s="181" t="s">
        <v>38</v>
      </c>
      <c r="C177" s="181"/>
      <c r="D177" s="183" t="s">
        <v>39</v>
      </c>
      <c r="E177" s="183"/>
      <c r="F177" s="183"/>
      <c r="G177" s="183"/>
      <c r="H177" s="183"/>
      <c r="I177" s="57"/>
      <c r="J177" s="57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</row>
    <row r="178" spans="1:39" s="2" customFormat="1">
      <c r="A178" s="1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</row>
    <row r="180" spans="1:39">
      <c r="B180" s="179"/>
      <c r="C180" s="179"/>
      <c r="D180" s="179"/>
      <c r="E180" s="179"/>
      <c r="F180" s="179"/>
      <c r="G180" s="179"/>
      <c r="H180" s="179"/>
      <c r="I180" s="179"/>
      <c r="J180" s="179" t="s">
        <v>53</v>
      </c>
      <c r="K180" s="179"/>
      <c r="L180" s="179"/>
      <c r="M180" s="179"/>
      <c r="N180" s="179"/>
      <c r="O180" s="179"/>
      <c r="P180" s="179"/>
      <c r="Q180" s="179"/>
      <c r="R180" s="179"/>
      <c r="S180" s="179"/>
      <c r="T180" s="179"/>
      <c r="U180" s="102"/>
    </row>
  </sheetData>
  <sheetProtection formatCells="0" formatColumns="0" formatRows="0" insertColumns="0" insertRows="0" insertHyperlinks="0" deleteColumns="0" deleteRows="0" sort="0" autoFilter="0" pivotTables="0"/>
  <autoFilter ref="A8:AM162">
    <filterColumn colId="1" showButton="0"/>
    <filterColumn colId="2" showButton="0"/>
    <filterColumn colId="3" showButton="0"/>
    <filterColumn colId="4" showButton="0"/>
    <filterColumn colId="5" showButton="0"/>
  </autoFilter>
  <mergeCells count="60">
    <mergeCell ref="B1:G1"/>
    <mergeCell ref="H1:T1"/>
    <mergeCell ref="B2:G2"/>
    <mergeCell ref="H2:U2"/>
    <mergeCell ref="B3:C3"/>
    <mergeCell ref="D3:M3"/>
    <mergeCell ref="N3:S3"/>
    <mergeCell ref="AJ3:AK5"/>
    <mergeCell ref="AL3:AM5"/>
    <mergeCell ref="B4:C4"/>
    <mergeCell ref="E4:F4"/>
    <mergeCell ref="G4:K4"/>
    <mergeCell ref="P4:T4"/>
    <mergeCell ref="Y3:Y6"/>
    <mergeCell ref="Z3:Z6"/>
    <mergeCell ref="AA3:AA6"/>
    <mergeCell ref="AB3:AE5"/>
    <mergeCell ref="AF3:AG5"/>
    <mergeCell ref="AH3:AI5"/>
    <mergeCell ref="K6:K7"/>
    <mergeCell ref="L6:L7"/>
    <mergeCell ref="M6:M7"/>
    <mergeCell ref="N6:N7"/>
    <mergeCell ref="B168:C168"/>
    <mergeCell ref="D168:H168"/>
    <mergeCell ref="U6:U8"/>
    <mergeCell ref="V6:V8"/>
    <mergeCell ref="B8:G8"/>
    <mergeCell ref="B159:C159"/>
    <mergeCell ref="F160:O160"/>
    <mergeCell ref="F161:O161"/>
    <mergeCell ref="O6:O7"/>
    <mergeCell ref="P6:P7"/>
    <mergeCell ref="Q6:Q8"/>
    <mergeCell ref="R6:R7"/>
    <mergeCell ref="S6:S7"/>
    <mergeCell ref="T6:T8"/>
    <mergeCell ref="I6:I7"/>
    <mergeCell ref="B6:B7"/>
    <mergeCell ref="J6:J7"/>
    <mergeCell ref="F162:O162"/>
    <mergeCell ref="J164:U164"/>
    <mergeCell ref="J165:T165"/>
    <mergeCell ref="B166:H166"/>
    <mergeCell ref="J166:T166"/>
    <mergeCell ref="H6:H7"/>
    <mergeCell ref="C6:C7"/>
    <mergeCell ref="D6:E7"/>
    <mergeCell ref="F6:F7"/>
    <mergeCell ref="G6:G7"/>
    <mergeCell ref="B180:C180"/>
    <mergeCell ref="D180:I180"/>
    <mergeCell ref="J180:T180"/>
    <mergeCell ref="B174:C174"/>
    <mergeCell ref="D174:I174"/>
    <mergeCell ref="J174:T174"/>
    <mergeCell ref="B175:H175"/>
    <mergeCell ref="J175:T175"/>
    <mergeCell ref="B177:C177"/>
    <mergeCell ref="D177:H177"/>
  </mergeCells>
  <conditionalFormatting sqref="P9:P49 P99:P128 H99:N128 H148:N158 P148:P158 H9:N49">
    <cfRule type="cellIs" dxfId="177" priority="31" operator="greaterThan">
      <formula>10</formula>
    </cfRule>
  </conditionalFormatting>
  <conditionalFormatting sqref="P9:P49 P99:P128 P148:P158">
    <cfRule type="cellIs" dxfId="176" priority="25" operator="greaterThan">
      <formula>10</formula>
    </cfRule>
    <cfRule type="cellIs" dxfId="175" priority="26" operator="greaterThan">
      <formula>10</formula>
    </cfRule>
    <cfRule type="cellIs" dxfId="174" priority="27" operator="greaterThan">
      <formula>10</formula>
    </cfRule>
    <cfRule type="cellIs" dxfId="173" priority="28" operator="greaterThan">
      <formula>10</formula>
    </cfRule>
    <cfRule type="cellIs" dxfId="172" priority="29" operator="greaterThan">
      <formula>10</formula>
    </cfRule>
    <cfRule type="cellIs" dxfId="171" priority="30" operator="greaterThan">
      <formula>10</formula>
    </cfRule>
  </conditionalFormatting>
  <conditionalFormatting sqref="H99:K128 H148:K158 H9:K49">
    <cfRule type="cellIs" dxfId="170" priority="24" operator="greaterThan">
      <formula>10</formula>
    </cfRule>
  </conditionalFormatting>
  <conditionalFormatting sqref="O181:O1048576 O2 O99:O128 O148:O164 O176:O179 O4:O49 O167:O173">
    <cfRule type="duplicateValues" dxfId="169" priority="23"/>
  </conditionalFormatting>
  <conditionalFormatting sqref="C1:C49 C99:C128 C148:C1048576">
    <cfRule type="duplicateValues" dxfId="168" priority="22"/>
  </conditionalFormatting>
  <conditionalFormatting sqref="P50:P98 H50:N98">
    <cfRule type="cellIs" dxfId="167" priority="21" operator="greaterThan">
      <formula>10</formula>
    </cfRule>
  </conditionalFormatting>
  <conditionalFormatting sqref="P50:P98">
    <cfRule type="cellIs" dxfId="166" priority="15" operator="greaterThan">
      <formula>10</formula>
    </cfRule>
    <cfRule type="cellIs" dxfId="165" priority="16" operator="greaterThan">
      <formula>10</formula>
    </cfRule>
    <cfRule type="cellIs" dxfId="164" priority="17" operator="greaterThan">
      <formula>10</formula>
    </cfRule>
    <cfRule type="cellIs" dxfId="163" priority="18" operator="greaterThan">
      <formula>10</formula>
    </cfRule>
    <cfRule type="cellIs" dxfId="162" priority="19" operator="greaterThan">
      <formula>10</formula>
    </cfRule>
    <cfRule type="cellIs" dxfId="161" priority="20" operator="greaterThan">
      <formula>10</formula>
    </cfRule>
  </conditionalFormatting>
  <conditionalFormatting sqref="H50:K98">
    <cfRule type="cellIs" dxfId="160" priority="14" operator="greaterThan">
      <formula>10</formula>
    </cfRule>
  </conditionalFormatting>
  <conditionalFormatting sqref="O50:O98">
    <cfRule type="duplicateValues" dxfId="159" priority="13"/>
  </conditionalFormatting>
  <conditionalFormatting sqref="C50:C98">
    <cfRule type="duplicateValues" dxfId="158" priority="12"/>
  </conditionalFormatting>
  <conditionalFormatting sqref="H129:N147 P129:P147">
    <cfRule type="cellIs" dxfId="157" priority="11" operator="greaterThan">
      <formula>10</formula>
    </cfRule>
  </conditionalFormatting>
  <conditionalFormatting sqref="P129:P147">
    <cfRule type="cellIs" dxfId="156" priority="5" operator="greaterThan">
      <formula>10</formula>
    </cfRule>
    <cfRule type="cellIs" dxfId="155" priority="6" operator="greaterThan">
      <formula>10</formula>
    </cfRule>
    <cfRule type="cellIs" dxfId="154" priority="7" operator="greaterThan">
      <formula>10</formula>
    </cfRule>
    <cfRule type="cellIs" dxfId="153" priority="8" operator="greaterThan">
      <formula>10</formula>
    </cfRule>
    <cfRule type="cellIs" dxfId="152" priority="9" operator="greaterThan">
      <formula>10</formula>
    </cfRule>
    <cfRule type="cellIs" dxfId="151" priority="10" operator="greaterThan">
      <formula>10</formula>
    </cfRule>
  </conditionalFormatting>
  <conditionalFormatting sqref="H129:K147">
    <cfRule type="cellIs" dxfId="150" priority="4" operator="greaterThan">
      <formula>10</formula>
    </cfRule>
  </conditionalFormatting>
  <conditionalFormatting sqref="O129:O147">
    <cfRule type="duplicateValues" dxfId="149" priority="3"/>
  </conditionalFormatting>
  <conditionalFormatting sqref="C129:C147">
    <cfRule type="duplicateValues" dxfId="148" priority="2"/>
  </conditionalFormatting>
  <conditionalFormatting sqref="O176:O179">
    <cfRule type="duplicateValues" dxfId="147" priority="1"/>
  </conditionalFormatting>
  <dataValidations count="2">
    <dataValidation type="decimal" allowBlank="1" showInputMessage="1" showErrorMessage="1" sqref="H9:K158">
      <formula1>0</formula1>
      <formula2>10</formula2>
    </dataValidation>
    <dataValidation allowBlank="1" showInputMessage="1" showErrorMessage="1" errorTitle="Không xóa dữ liệu" error="Không xóa dữ liệu" prompt="Không xóa dữ liệu" sqref="D162 Y2:AM7 X9:X158"/>
  </dataValidations>
  <pageMargins left="0.17" right="3.9370078740157501E-2" top="0.25" bottom="0.42" header="0.15748031496063" footer="0.118110236220472"/>
  <pageSetup paperSize="9" scale="90" orientation="portrait" r:id="rId1"/>
  <headerFooter alignWithMargins="0">
    <oddFooter>&amp;R&amp;"Times New Roman,Italic"&amp;11Trang &amp;P</oddFooter>
  </headerFooter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M31"/>
  <sheetViews>
    <sheetView tabSelected="1" workbookViewId="0">
      <pane ySplit="2" topLeftCell="A3" activePane="bottomLeft" state="frozen"/>
      <selection activeCell="A6" sqref="A6:XFD6"/>
      <selection pane="bottomLeft" activeCell="G27" sqref="G27"/>
    </sheetView>
  </sheetViews>
  <sheetFormatPr defaultColWidth="9" defaultRowHeight="15.6"/>
  <cols>
    <col min="1" max="1" width="9.765625E-2" style="1" customWidth="1"/>
    <col min="2" max="2" width="4" style="1" customWidth="1"/>
    <col min="3" max="3" width="11.296875" style="1" customWidth="1"/>
    <col min="4" max="4" width="11.5" style="1" customWidth="1"/>
    <col min="5" max="5" width="6.796875" style="1" customWidth="1"/>
    <col min="6" max="6" width="9.296875" style="1" hidden="1" customWidth="1"/>
    <col min="7" max="7" width="11.8984375" style="1" customWidth="1"/>
    <col min="8" max="9" width="4.296875" style="1" customWidth="1"/>
    <col min="10" max="10" width="4.296875" style="1" hidden="1" customWidth="1"/>
    <col min="11" max="11" width="4.296875" style="1" customWidth="1"/>
    <col min="12" max="12" width="3.19921875" style="1" hidden="1" customWidth="1"/>
    <col min="13" max="13" width="3.3984375" style="1" hidden="1" customWidth="1"/>
    <col min="14" max="14" width="7.296875" style="1" hidden="1" customWidth="1"/>
    <col min="15" max="15" width="9.09765625" style="1" hidden="1" customWidth="1"/>
    <col min="16" max="16" width="5.19921875" style="1" customWidth="1"/>
    <col min="17" max="17" width="6.3984375" style="1" customWidth="1"/>
    <col min="18" max="18" width="6.3984375" style="1" hidden="1" customWidth="1"/>
    <col min="19" max="19" width="11.8984375" style="1" hidden="1" customWidth="1"/>
    <col min="20" max="20" width="18.5" style="1" customWidth="1"/>
    <col min="21" max="21" width="5.69921875" style="1" hidden="1" customWidth="1"/>
    <col min="22" max="22" width="14.796875" style="1" customWidth="1"/>
    <col min="23" max="23" width="6.3984375" style="2" customWidth="1"/>
    <col min="24" max="24" width="9" style="61"/>
    <col min="25" max="25" width="9.09765625" style="61" bestFit="1" customWidth="1"/>
    <col min="26" max="26" width="9" style="61"/>
    <col min="27" max="27" width="10.296875" style="61" bestFit="1" customWidth="1"/>
    <col min="28" max="28" width="9.09765625" style="61" bestFit="1" customWidth="1"/>
    <col min="29" max="39" width="9" style="61"/>
    <col min="40" max="16384" width="9" style="1"/>
  </cols>
  <sheetData>
    <row r="1" spans="1:39" ht="27.75" customHeight="1">
      <c r="B1" s="207" t="s">
        <v>0</v>
      </c>
      <c r="C1" s="207"/>
      <c r="D1" s="207"/>
      <c r="E1" s="207"/>
      <c r="F1" s="207"/>
      <c r="G1" s="207"/>
      <c r="H1" s="208" t="s">
        <v>118</v>
      </c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100"/>
      <c r="V1" s="3"/>
    </row>
    <row r="2" spans="1:39" s="127" customFormat="1" ht="25.5" customHeight="1">
      <c r="B2" s="213" t="s">
        <v>2</v>
      </c>
      <c r="C2" s="213"/>
      <c r="D2" s="213"/>
      <c r="E2" s="213"/>
      <c r="F2" s="213"/>
      <c r="G2" s="213"/>
      <c r="H2" s="214" t="s">
        <v>56</v>
      </c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128"/>
      <c r="W2" s="129"/>
      <c r="X2" s="130"/>
      <c r="Y2" s="130"/>
      <c r="Z2" s="130"/>
      <c r="AA2" s="130"/>
      <c r="AB2" s="130"/>
      <c r="AC2" s="130"/>
      <c r="AD2" s="130"/>
      <c r="AE2" s="131"/>
      <c r="AF2" s="63"/>
      <c r="AG2" s="131"/>
      <c r="AH2" s="131"/>
      <c r="AI2" s="131"/>
      <c r="AJ2" s="63"/>
      <c r="AK2" s="131"/>
      <c r="AL2" s="130"/>
      <c r="AM2" s="130"/>
    </row>
    <row r="3" spans="1:39" ht="23.25" customHeight="1">
      <c r="B3" s="211" t="s">
        <v>3</v>
      </c>
      <c r="C3" s="211"/>
      <c r="D3" s="212" t="s">
        <v>117</v>
      </c>
      <c r="E3" s="212"/>
      <c r="F3" s="212"/>
      <c r="G3" s="212"/>
      <c r="H3" s="212"/>
      <c r="I3" s="212"/>
      <c r="J3" s="212"/>
      <c r="K3" s="212"/>
      <c r="L3" s="212"/>
      <c r="M3" s="212"/>
      <c r="N3" s="211" t="s">
        <v>55</v>
      </c>
      <c r="O3" s="211"/>
      <c r="P3" s="211"/>
      <c r="Q3" s="211"/>
      <c r="R3" s="211"/>
      <c r="S3" s="211"/>
      <c r="T3" s="86" t="s">
        <v>116</v>
      </c>
      <c r="U3" s="86"/>
      <c r="X3" s="62"/>
      <c r="Y3" s="203" t="s">
        <v>47</v>
      </c>
      <c r="Z3" s="203" t="s">
        <v>9</v>
      </c>
      <c r="AA3" s="203" t="s">
        <v>46</v>
      </c>
      <c r="AB3" s="203" t="s">
        <v>45</v>
      </c>
      <c r="AC3" s="203"/>
      <c r="AD3" s="203"/>
      <c r="AE3" s="203"/>
      <c r="AF3" s="203" t="s">
        <v>44</v>
      </c>
      <c r="AG3" s="203"/>
      <c r="AH3" s="203" t="s">
        <v>42</v>
      </c>
      <c r="AI3" s="203"/>
      <c r="AJ3" s="203" t="s">
        <v>43</v>
      </c>
      <c r="AK3" s="203"/>
      <c r="AL3" s="203" t="s">
        <v>41</v>
      </c>
      <c r="AM3" s="203"/>
    </row>
    <row r="4" spans="1:39" ht="17.25" customHeight="1">
      <c r="B4" s="204" t="s">
        <v>4</v>
      </c>
      <c r="C4" s="204"/>
      <c r="D4" s="103">
        <v>2</v>
      </c>
      <c r="E4" s="205"/>
      <c r="F4" s="205"/>
      <c r="G4" s="206" t="s">
        <v>71</v>
      </c>
      <c r="H4" s="206"/>
      <c r="I4" s="206"/>
      <c r="J4" s="206"/>
      <c r="K4" s="206"/>
      <c r="L4" s="86"/>
      <c r="M4" s="86"/>
      <c r="N4" s="86" t="s">
        <v>66</v>
      </c>
      <c r="O4" s="86"/>
      <c r="P4" s="205" t="s">
        <v>67</v>
      </c>
      <c r="Q4" s="205"/>
      <c r="R4" s="205"/>
      <c r="S4" s="205"/>
      <c r="T4" s="205"/>
      <c r="U4" s="86"/>
      <c r="X4" s="62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</row>
    <row r="5" spans="1:39" ht="5.2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58"/>
      <c r="Q5" s="3"/>
      <c r="R5" s="3"/>
      <c r="S5" s="3"/>
      <c r="T5" s="3"/>
      <c r="U5" s="3"/>
      <c r="X5" s="62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</row>
    <row r="6" spans="1:39" ht="44.25" customHeight="1">
      <c r="B6" s="193" t="s">
        <v>5</v>
      </c>
      <c r="C6" s="187" t="s">
        <v>6</v>
      </c>
      <c r="D6" s="189" t="s">
        <v>7</v>
      </c>
      <c r="E6" s="190"/>
      <c r="F6" s="193" t="s">
        <v>8</v>
      </c>
      <c r="G6" s="193" t="s">
        <v>9</v>
      </c>
      <c r="H6" s="184" t="s">
        <v>10</v>
      </c>
      <c r="I6" s="184" t="s">
        <v>11</v>
      </c>
      <c r="J6" s="184" t="s">
        <v>12</v>
      </c>
      <c r="K6" s="184" t="s">
        <v>13</v>
      </c>
      <c r="L6" s="202" t="s">
        <v>14</v>
      </c>
      <c r="M6" s="202" t="s">
        <v>15</v>
      </c>
      <c r="N6" s="202" t="s">
        <v>16</v>
      </c>
      <c r="O6" s="201" t="s">
        <v>17</v>
      </c>
      <c r="P6" s="202" t="s">
        <v>18</v>
      </c>
      <c r="Q6" s="193" t="s">
        <v>19</v>
      </c>
      <c r="R6" s="202" t="s">
        <v>20</v>
      </c>
      <c r="S6" s="193" t="s">
        <v>21</v>
      </c>
      <c r="T6" s="193" t="s">
        <v>22</v>
      </c>
      <c r="U6" s="193" t="s">
        <v>23</v>
      </c>
      <c r="V6" s="196"/>
      <c r="X6" s="62"/>
      <c r="Y6" s="203"/>
      <c r="Z6" s="203"/>
      <c r="AA6" s="203"/>
      <c r="AB6" s="65" t="s">
        <v>24</v>
      </c>
      <c r="AC6" s="65" t="s">
        <v>25</v>
      </c>
      <c r="AD6" s="65" t="s">
        <v>26</v>
      </c>
      <c r="AE6" s="65" t="s">
        <v>27</v>
      </c>
      <c r="AF6" s="65" t="s">
        <v>28</v>
      </c>
      <c r="AG6" s="65" t="s">
        <v>27</v>
      </c>
      <c r="AH6" s="65" t="s">
        <v>28</v>
      </c>
      <c r="AI6" s="65" t="s">
        <v>27</v>
      </c>
      <c r="AJ6" s="65" t="s">
        <v>28</v>
      </c>
      <c r="AK6" s="65" t="s">
        <v>27</v>
      </c>
      <c r="AL6" s="65" t="s">
        <v>28</v>
      </c>
      <c r="AM6" s="66" t="s">
        <v>27</v>
      </c>
    </row>
    <row r="7" spans="1:39" ht="44.25" customHeight="1">
      <c r="B7" s="194"/>
      <c r="C7" s="188"/>
      <c r="D7" s="191"/>
      <c r="E7" s="192"/>
      <c r="F7" s="194"/>
      <c r="G7" s="194"/>
      <c r="H7" s="184"/>
      <c r="I7" s="184"/>
      <c r="J7" s="184"/>
      <c r="K7" s="184"/>
      <c r="L7" s="202"/>
      <c r="M7" s="202"/>
      <c r="N7" s="202"/>
      <c r="O7" s="201"/>
      <c r="P7" s="202"/>
      <c r="Q7" s="195"/>
      <c r="R7" s="202"/>
      <c r="S7" s="194"/>
      <c r="T7" s="195"/>
      <c r="U7" s="195"/>
      <c r="V7" s="196"/>
      <c r="W7" s="8"/>
      <c r="X7" s="62"/>
      <c r="Y7" s="67" t="str">
        <f>+D3</f>
        <v xml:space="preserve">    Ngân hàng và nghiệp vụ ngân hàng</v>
      </c>
      <c r="Z7" s="68">
        <f>+P3</f>
        <v>0</v>
      </c>
      <c r="AA7" s="69">
        <f>+$AJ$7+$AL$7+$AH$7</f>
        <v>1</v>
      </c>
      <c r="AB7" s="63">
        <f>COUNTIF($T$8:$T$47,"Khiển trách")</f>
        <v>0</v>
      </c>
      <c r="AC7" s="63">
        <f>COUNTIF($T$8:$T$47,"Cảnh cáo")</f>
        <v>0</v>
      </c>
      <c r="AD7" s="63">
        <f>COUNTIF($T$8:$T$47,"Đình chỉ thi")</f>
        <v>0</v>
      </c>
      <c r="AE7" s="70">
        <f>+($AB$7+$AC$7+$AD$7)/$AA$7*100%</f>
        <v>0</v>
      </c>
      <c r="AF7" s="63">
        <f>SUM(COUNTIF($T$8:$T$45,"Vắng"),COUNTIF($T$8:$T$45,"Vắng có phép"))</f>
        <v>0</v>
      </c>
      <c r="AG7" s="71">
        <f>+$AF$7/$AA$7</f>
        <v>0</v>
      </c>
      <c r="AH7" s="72">
        <f>COUNTIF($X$8:$X$45,"Thi lại")</f>
        <v>0</v>
      </c>
      <c r="AI7" s="71">
        <f>+$AH$7/$AA$7</f>
        <v>0</v>
      </c>
      <c r="AJ7" s="72">
        <f>COUNTIF($X$8:$X$46,"Học lại")</f>
        <v>0</v>
      </c>
      <c r="AK7" s="71">
        <f>+$AJ$7/$AA$7</f>
        <v>0</v>
      </c>
      <c r="AL7" s="63">
        <f>COUNTIF($X$9:$X$46,"Đạt")</f>
        <v>1</v>
      </c>
      <c r="AM7" s="70">
        <f>+$AL$7/$AA$7</f>
        <v>1</v>
      </c>
    </row>
    <row r="8" spans="1:39" ht="14.25" customHeight="1">
      <c r="B8" s="197" t="s">
        <v>29</v>
      </c>
      <c r="C8" s="198"/>
      <c r="D8" s="198"/>
      <c r="E8" s="198"/>
      <c r="F8" s="198"/>
      <c r="G8" s="199"/>
      <c r="H8" s="9">
        <v>10</v>
      </c>
      <c r="I8" s="9">
        <v>20</v>
      </c>
      <c r="J8" s="84"/>
      <c r="K8" s="9">
        <v>10</v>
      </c>
      <c r="L8" s="10"/>
      <c r="M8" s="11"/>
      <c r="N8" s="11"/>
      <c r="O8" s="12"/>
      <c r="P8" s="59">
        <f>100-(H8+I8+J8+K8)</f>
        <v>60</v>
      </c>
      <c r="Q8" s="194"/>
      <c r="R8" s="13"/>
      <c r="S8" s="13"/>
      <c r="T8" s="194"/>
      <c r="U8" s="194"/>
      <c r="V8" s="196"/>
      <c r="X8" s="62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</row>
    <row r="9" spans="1:39" ht="33" customHeight="1">
      <c r="B9" s="14">
        <v>1</v>
      </c>
      <c r="C9" s="15" t="s">
        <v>74</v>
      </c>
      <c r="D9" s="16" t="s">
        <v>75</v>
      </c>
      <c r="E9" s="17" t="s">
        <v>76</v>
      </c>
      <c r="F9" s="18" t="s">
        <v>77</v>
      </c>
      <c r="G9" s="15" t="s">
        <v>78</v>
      </c>
      <c r="H9" s="30">
        <v>9</v>
      </c>
      <c r="I9" s="19">
        <v>7</v>
      </c>
      <c r="J9" s="19" t="s">
        <v>30</v>
      </c>
      <c r="K9" s="19">
        <v>9.5</v>
      </c>
      <c r="L9" s="20"/>
      <c r="M9" s="20"/>
      <c r="N9" s="20"/>
      <c r="O9" s="78"/>
      <c r="P9" s="21">
        <v>8</v>
      </c>
      <c r="Q9" s="32">
        <f>IF(P9="H","I",IF(OR(P9="DC",P9="C",P9="V"),0,ROUND(SUMPRODUCT(H9:P9,$H$8:$P$8)/100,1)))</f>
        <v>8.1</v>
      </c>
      <c r="R9" s="22" t="str">
        <f t="shared" ref="R9" si="0">IF(AND($Q9&gt;=9,$Q9&lt;=10),"A+","")&amp;IF(AND($Q9&gt;=8.5,$Q9&lt;=8.9),"A","")&amp;IF(AND($Q9&gt;=8,$Q9&lt;=8.4),"B+","")&amp;IF(AND($Q9&gt;=7,$Q9&lt;=7.9),"B","")&amp;IF(AND($Q9&gt;=6.5,$Q9&lt;=6.9),"C+","")&amp;IF(AND($Q9&gt;=5.5,$Q9&lt;=6.4),"C","")&amp;IF(AND($Q9&gt;=5,$Q9&lt;=5.4),"D+","")&amp;IF(AND($Q9&gt;=4,$Q9&lt;=4.9),"D","")&amp;IF(AND($Q9&lt;4),"F","")</f>
        <v>B+</v>
      </c>
      <c r="S9" s="22" t="str">
        <f t="shared" ref="S9" si="1">IF($Q9&lt;4,"Kém",IF(AND($Q9&gt;=4,$Q9&lt;=5.4),"Trung bình yếu",IF(AND($Q9&gt;=5.5,$Q9&lt;=6.9),"Trung bình",IF(AND($Q9&gt;=7,$Q9&lt;=8.4),"Khá",IF(AND($Q9&gt;=8.5,$Q9&lt;=10),"Giỏi","")))))</f>
        <v>Khá</v>
      </c>
      <c r="T9" s="105" t="str">
        <f>IF(OR($H9=0,$I9=0,$J9=0,$K9=0),"Không đủ ĐKDT",IF(AND(P9=0,Q9&gt;=4),"Không đạt",IF(P9="V", "Vắng", IF(P9="DC", "Đình chỉ thi",IF(P9="H", "Vắng có phép","")))))</f>
        <v/>
      </c>
      <c r="U9" s="111" t="s">
        <v>114</v>
      </c>
      <c r="V9" s="99"/>
      <c r="W9" s="24"/>
      <c r="X9" s="85" t="str">
        <f t="shared" ref="X9" si="2">IF(T9="Không đủ ĐKDT","Học lại",IF(T9="Đình chỉ thi","Học lại",IF(AND(MID(G9,2,2)&lt;"12",T9="Vắng"),"Thi lại",IF(T9="Vắng có phép", "Thi lại",IF(AND((MID(G9,2,2)&lt;"12"),Q9&lt;4.5),"Thi lại",IF(AND((MID(G9,2,2)&lt;"19"),Q9&lt;4),"Học lại",IF(AND((MID(G9,2,2)&gt;"18"),Q9&lt;4),"Thi lại",IF(AND(MID(G9,2,2)&gt;"18",P9=0),"Thi lại",IF(AND((MID(G9,2,2)&lt;"12"),P9=0),"Thi lại",IF(AND((MID(G9,2,2)&lt;"19"),(MID(G9,2,2)&gt;"11"),P9=0),"Học lại","Đạt"))))))))))</f>
        <v>Đạt</v>
      </c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</row>
    <row r="10" spans="1:39" ht="16.8" hidden="1">
      <c r="A10" s="2"/>
      <c r="B10" s="200" t="s">
        <v>31</v>
      </c>
      <c r="C10" s="200"/>
      <c r="D10" s="39"/>
      <c r="E10" s="40"/>
      <c r="F10" s="40"/>
      <c r="G10" s="40"/>
      <c r="H10" s="41"/>
      <c r="I10" s="42"/>
      <c r="J10" s="42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104" t="str">
        <f t="array" ref="U10">IFERROR(VLOOKUP($C10&amp;$T$3,CHOOSE({1,2},#REF!&amp;#REF!,#REF!),2,0),"")</f>
        <v/>
      </c>
      <c r="V10" s="3"/>
    </row>
    <row r="11" spans="1:39" ht="16.5" hidden="1" customHeight="1">
      <c r="A11" s="2"/>
      <c r="B11" s="44" t="s">
        <v>32</v>
      </c>
      <c r="C11" s="44"/>
      <c r="D11" s="45">
        <f>+$AA$7</f>
        <v>1</v>
      </c>
      <c r="E11" s="46" t="s">
        <v>33</v>
      </c>
      <c r="F11" s="185" t="s">
        <v>34</v>
      </c>
      <c r="G11" s="185"/>
      <c r="H11" s="185"/>
      <c r="I11" s="185"/>
      <c r="J11" s="185"/>
      <c r="K11" s="185"/>
      <c r="L11" s="185"/>
      <c r="M11" s="185"/>
      <c r="N11" s="185"/>
      <c r="O11" s="185"/>
      <c r="P11" s="47">
        <f>$AA$7 -COUNTIF($T$8:$T$177,"Vắng") -COUNTIF($T$8:$T$177,"Vắng có phép") - COUNTIF($T$8:$T$177,"Đình chỉ thi") - COUNTIF($T$8:$T$177,"Không đủ ĐKDT")</f>
        <v>1</v>
      </c>
      <c r="Q11" s="47"/>
      <c r="R11" s="47"/>
      <c r="S11" s="48"/>
      <c r="T11" s="49" t="s">
        <v>33</v>
      </c>
      <c r="U11" s="104" t="str">
        <f t="array" ref="U11">IFERROR(VLOOKUP($C11&amp;$T$3,CHOOSE({1,2},#REF!&amp;#REF!,#REF!),2,0),"")</f>
        <v/>
      </c>
      <c r="V11" s="3"/>
    </row>
    <row r="12" spans="1:39" ht="16.5" hidden="1" customHeight="1">
      <c r="A12" s="2"/>
      <c r="B12" s="44" t="s">
        <v>35</v>
      </c>
      <c r="C12" s="44"/>
      <c r="D12" s="45">
        <f>+$AL$7</f>
        <v>1</v>
      </c>
      <c r="E12" s="46" t="s">
        <v>33</v>
      </c>
      <c r="F12" s="185" t="s">
        <v>36</v>
      </c>
      <c r="G12" s="185"/>
      <c r="H12" s="185"/>
      <c r="I12" s="185"/>
      <c r="J12" s="185"/>
      <c r="K12" s="185"/>
      <c r="L12" s="185"/>
      <c r="M12" s="185"/>
      <c r="N12" s="185"/>
      <c r="O12" s="185"/>
      <c r="P12" s="50">
        <f>COUNTIF($T$8:$T$53,"Vắng")</f>
        <v>0</v>
      </c>
      <c r="Q12" s="50"/>
      <c r="R12" s="50"/>
      <c r="S12" s="51"/>
      <c r="T12" s="49" t="s">
        <v>33</v>
      </c>
      <c r="U12" s="104" t="str">
        <f t="array" ref="U12">IFERROR(VLOOKUP($C12&amp;$T$3,CHOOSE({1,2},#REF!&amp;#REF!,#REF!),2,0),"")</f>
        <v/>
      </c>
      <c r="V12" s="3"/>
    </row>
    <row r="13" spans="1:39" ht="16.5" hidden="1" customHeight="1">
      <c r="A13" s="2"/>
      <c r="B13" s="44" t="s">
        <v>48</v>
      </c>
      <c r="C13" s="44"/>
      <c r="D13" s="60">
        <f>COUNTIF(X9:X9,"Học lại")</f>
        <v>0</v>
      </c>
      <c r="E13" s="46" t="s">
        <v>33</v>
      </c>
      <c r="F13" s="185" t="s">
        <v>49</v>
      </c>
      <c r="G13" s="185"/>
      <c r="H13" s="185"/>
      <c r="I13" s="185"/>
      <c r="J13" s="185"/>
      <c r="K13" s="185"/>
      <c r="L13" s="185"/>
      <c r="M13" s="185"/>
      <c r="N13" s="185"/>
      <c r="O13" s="185"/>
      <c r="P13" s="47">
        <f>COUNTIF($T$8:$T$53,"Vắng có phép")</f>
        <v>0</v>
      </c>
      <c r="Q13" s="47"/>
      <c r="R13" s="47"/>
      <c r="S13" s="48"/>
      <c r="T13" s="49" t="s">
        <v>33</v>
      </c>
      <c r="U13" s="104" t="str">
        <f t="array" ref="U13">IFERROR(VLOOKUP($C13&amp;$T$3,CHOOSE({1,2},#REF!&amp;#REF!,#REF!),2,0),"")</f>
        <v/>
      </c>
      <c r="V13" s="3"/>
    </row>
    <row r="14" spans="1:39" ht="3" hidden="1" customHeight="1">
      <c r="A14" s="2"/>
      <c r="B14" s="38"/>
      <c r="C14" s="39"/>
      <c r="D14" s="39"/>
      <c r="E14" s="40"/>
      <c r="F14" s="40"/>
      <c r="G14" s="40"/>
      <c r="H14" s="41"/>
      <c r="I14" s="42"/>
      <c r="J14" s="42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3"/>
    </row>
    <row r="15" spans="1:39" hidden="1">
      <c r="B15" s="80" t="s">
        <v>50</v>
      </c>
      <c r="C15" s="80"/>
      <c r="D15" s="81">
        <f>COUNTIF(X9:X9,"Thi lại")</f>
        <v>0</v>
      </c>
      <c r="E15" s="82" t="s">
        <v>33</v>
      </c>
      <c r="F15" s="3"/>
      <c r="G15" s="3"/>
      <c r="H15" s="3"/>
      <c r="I15" s="3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3"/>
    </row>
    <row r="16" spans="1:39" ht="24.75" customHeight="1">
      <c r="B16" s="80"/>
      <c r="C16" s="80"/>
      <c r="D16" s="81"/>
      <c r="E16" s="82"/>
      <c r="F16" s="3"/>
      <c r="G16" s="3"/>
      <c r="H16" s="3"/>
      <c r="I16" s="3"/>
      <c r="J16" s="186" t="s">
        <v>123</v>
      </c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08"/>
      <c r="V16" s="3"/>
    </row>
    <row r="17" spans="1:39" ht="36" customHeight="1">
      <c r="A17" s="52"/>
      <c r="B17" s="216" t="s">
        <v>37</v>
      </c>
      <c r="C17" s="216"/>
      <c r="D17" s="216"/>
      <c r="E17" s="216"/>
      <c r="F17" s="216"/>
      <c r="G17" s="216"/>
      <c r="H17" s="216"/>
      <c r="I17" s="217"/>
      <c r="J17" s="218" t="s">
        <v>52</v>
      </c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101"/>
      <c r="V17" s="3"/>
    </row>
    <row r="18" spans="1:39" ht="4.5" customHeight="1">
      <c r="A18" s="2"/>
      <c r="B18" s="219"/>
      <c r="C18" s="220"/>
      <c r="D18" s="220"/>
      <c r="E18" s="221"/>
      <c r="F18" s="221"/>
      <c r="G18" s="221"/>
      <c r="H18" s="222"/>
      <c r="I18" s="223"/>
      <c r="J18" s="223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3"/>
      <c r="V18" s="3"/>
    </row>
    <row r="19" spans="1:39" s="2" customFormat="1">
      <c r="B19" s="216" t="s">
        <v>38</v>
      </c>
      <c r="C19" s="216"/>
      <c r="D19" s="225" t="s">
        <v>39</v>
      </c>
      <c r="E19" s="225"/>
      <c r="F19" s="225"/>
      <c r="G19" s="225"/>
      <c r="H19" s="225"/>
      <c r="I19" s="223"/>
      <c r="J19" s="223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43"/>
      <c r="V19" s="3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</row>
    <row r="20" spans="1:39" s="2" customFormat="1">
      <c r="A20" s="1"/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3"/>
      <c r="V20" s="3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</row>
    <row r="21" spans="1:39" s="2" customFormat="1">
      <c r="A21" s="1"/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3"/>
      <c r="V21" s="3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</row>
    <row r="22" spans="1:39" s="2" customFormat="1">
      <c r="A22" s="1"/>
      <c r="B22" s="224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3"/>
      <c r="V22" s="3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</row>
    <row r="23" spans="1:39" s="2" customFormat="1" ht="9.75" customHeight="1">
      <c r="A23" s="1"/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3"/>
      <c r="V23" s="3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</row>
    <row r="24" spans="1:39" s="2" customFormat="1" ht="3.75" customHeight="1">
      <c r="A24" s="1"/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3"/>
      <c r="V24" s="3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</row>
    <row r="25" spans="1:39" s="2" customFormat="1" ht="18.75" customHeight="1">
      <c r="A25" s="1"/>
      <c r="B25" s="227" t="s">
        <v>121</v>
      </c>
      <c r="C25" s="227"/>
      <c r="D25" s="227" t="s">
        <v>122</v>
      </c>
      <c r="E25" s="227"/>
      <c r="F25" s="227"/>
      <c r="G25" s="227"/>
      <c r="H25" s="227"/>
      <c r="I25" s="227"/>
      <c r="J25" s="227" t="s">
        <v>53</v>
      </c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109"/>
      <c r="V25" s="3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</row>
    <row r="26" spans="1:39" s="2" customFormat="1" ht="36" customHeight="1">
      <c r="A26" s="1"/>
      <c r="B26" s="181"/>
      <c r="C26" s="181"/>
      <c r="D26" s="181"/>
      <c r="E26" s="181"/>
      <c r="F26" s="181"/>
      <c r="G26" s="181"/>
      <c r="H26" s="181"/>
      <c r="I26" s="53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01"/>
      <c r="V26" s="3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</row>
    <row r="27" spans="1:39" s="2" customFormat="1">
      <c r="A27" s="1"/>
      <c r="B27" s="38"/>
      <c r="C27" s="54"/>
      <c r="D27" s="54"/>
      <c r="E27" s="55"/>
      <c r="F27" s="55"/>
      <c r="G27" s="55"/>
      <c r="H27" s="56"/>
      <c r="I27" s="57"/>
      <c r="J27" s="57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</row>
    <row r="28" spans="1:39" s="2" customFormat="1">
      <c r="A28" s="1"/>
      <c r="B28" s="181"/>
      <c r="C28" s="181"/>
      <c r="D28" s="183"/>
      <c r="E28" s="183"/>
      <c r="F28" s="183"/>
      <c r="G28" s="183"/>
      <c r="H28" s="183"/>
      <c r="I28" s="57"/>
      <c r="J28" s="57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</row>
    <row r="29" spans="1:39" s="2" customFormat="1">
      <c r="A29" s="1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</row>
    <row r="31" spans="1:39"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02"/>
    </row>
  </sheetData>
  <sheetProtection formatCells="0" formatColumns="0" formatRows="0" insertColumns="0" insertRows="0" insertHyperlinks="0" deleteColumns="0" deleteRows="0" sort="0" autoFilter="0" pivotTables="0"/>
  <autoFilter ref="A8:AM13">
    <filterColumn colId="1" showButton="0"/>
    <filterColumn colId="2" showButton="0"/>
    <filterColumn colId="3" showButton="0"/>
    <filterColumn colId="4" showButton="0"/>
    <filterColumn colId="5" showButton="0"/>
  </autoFilter>
  <mergeCells count="60">
    <mergeCell ref="B1:G1"/>
    <mergeCell ref="H1:T1"/>
    <mergeCell ref="B2:G2"/>
    <mergeCell ref="H2:U2"/>
    <mergeCell ref="B3:C3"/>
    <mergeCell ref="D3:M3"/>
    <mergeCell ref="N3:S3"/>
    <mergeCell ref="AJ3:AK5"/>
    <mergeCell ref="AL3:AM5"/>
    <mergeCell ref="B4:C4"/>
    <mergeCell ref="E4:F4"/>
    <mergeCell ref="G4:K4"/>
    <mergeCell ref="P4:T4"/>
    <mergeCell ref="Y3:Y6"/>
    <mergeCell ref="Z3:Z6"/>
    <mergeCell ref="AA3:AA6"/>
    <mergeCell ref="AB3:AE5"/>
    <mergeCell ref="AF3:AG5"/>
    <mergeCell ref="AH3:AI5"/>
    <mergeCell ref="K6:K7"/>
    <mergeCell ref="L6:L7"/>
    <mergeCell ref="M6:M7"/>
    <mergeCell ref="N6:N7"/>
    <mergeCell ref="B19:C19"/>
    <mergeCell ref="D19:H19"/>
    <mergeCell ref="U6:U8"/>
    <mergeCell ref="V6:V8"/>
    <mergeCell ref="B8:G8"/>
    <mergeCell ref="B10:C10"/>
    <mergeCell ref="F11:O11"/>
    <mergeCell ref="F12:O12"/>
    <mergeCell ref="O6:O7"/>
    <mergeCell ref="P6:P7"/>
    <mergeCell ref="Q6:Q8"/>
    <mergeCell ref="R6:R7"/>
    <mergeCell ref="S6:S7"/>
    <mergeCell ref="T6:T8"/>
    <mergeCell ref="I6:I7"/>
    <mergeCell ref="B6:B7"/>
    <mergeCell ref="J6:J7"/>
    <mergeCell ref="F13:O13"/>
    <mergeCell ref="J15:U15"/>
    <mergeCell ref="J16:T16"/>
    <mergeCell ref="B17:H17"/>
    <mergeCell ref="J17:T17"/>
    <mergeCell ref="H6:H7"/>
    <mergeCell ref="C6:C7"/>
    <mergeCell ref="D6:E7"/>
    <mergeCell ref="F6:F7"/>
    <mergeCell ref="G6:G7"/>
    <mergeCell ref="B31:C31"/>
    <mergeCell ref="D31:I31"/>
    <mergeCell ref="J31:T31"/>
    <mergeCell ref="B25:C25"/>
    <mergeCell ref="D25:I25"/>
    <mergeCell ref="J25:T25"/>
    <mergeCell ref="B26:H26"/>
    <mergeCell ref="J26:T26"/>
    <mergeCell ref="B28:C28"/>
    <mergeCell ref="D28:H28"/>
  </mergeCells>
  <conditionalFormatting sqref="P9 H9:N9">
    <cfRule type="cellIs" dxfId="146" priority="32" operator="greaterThan">
      <formula>10</formula>
    </cfRule>
  </conditionalFormatting>
  <conditionalFormatting sqref="P9">
    <cfRule type="cellIs" dxfId="145" priority="26" operator="greaterThan">
      <formula>10</formula>
    </cfRule>
    <cfRule type="cellIs" dxfId="144" priority="27" operator="greaterThan">
      <formula>10</formula>
    </cfRule>
    <cfRule type="cellIs" dxfId="143" priority="28" operator="greaterThan">
      <formula>10</formula>
    </cfRule>
    <cfRule type="cellIs" dxfId="142" priority="29" operator="greaterThan">
      <formula>10</formula>
    </cfRule>
    <cfRule type="cellIs" dxfId="141" priority="30" operator="greaterThan">
      <formula>10</formula>
    </cfRule>
    <cfRule type="cellIs" dxfId="140" priority="31" operator="greaterThan">
      <formula>10</formula>
    </cfRule>
  </conditionalFormatting>
  <conditionalFormatting sqref="H9:K9">
    <cfRule type="cellIs" dxfId="139" priority="25" operator="greaterThan">
      <formula>10</formula>
    </cfRule>
  </conditionalFormatting>
  <conditionalFormatting sqref="O32:O1048576 O2 O27:O30 O4:O15 O18:O24">
    <cfRule type="duplicateValues" dxfId="138" priority="24"/>
  </conditionalFormatting>
  <conditionalFormatting sqref="O27:O30">
    <cfRule type="duplicateValues" dxfId="137" priority="2"/>
  </conditionalFormatting>
  <conditionalFormatting sqref="O4">
    <cfRule type="duplicateValues" dxfId="136" priority="1"/>
  </conditionalFormatting>
  <conditionalFormatting sqref="C1:C1048576">
    <cfRule type="duplicateValues" dxfId="135" priority="56"/>
  </conditionalFormatting>
  <dataValidations count="2">
    <dataValidation allowBlank="1" showInputMessage="1" showErrorMessage="1" errorTitle="Không xóa dữ liệu" error="Không xóa dữ liệu" prompt="Không xóa dữ liệu" sqref="D13 Y2:AM7 X9"/>
    <dataValidation type="decimal" allowBlank="1" showInputMessage="1" showErrorMessage="1" sqref="H9:K9">
      <formula1>0</formula1>
      <formula2>10</formula2>
    </dataValidation>
  </dataValidations>
  <pageMargins left="0.55118110236220474" right="3.937007874015748E-2" top="1.4173228346456694" bottom="0.43307086614173229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AM31"/>
  <sheetViews>
    <sheetView workbookViewId="0">
      <pane ySplit="2" topLeftCell="A8" activePane="bottomLeft" state="frozen"/>
      <selection activeCell="A6" sqref="A6:XFD6"/>
      <selection pane="bottomLeft" activeCell="D19" sqref="D19:H19"/>
    </sheetView>
  </sheetViews>
  <sheetFormatPr defaultColWidth="9" defaultRowHeight="15.6"/>
  <cols>
    <col min="1" max="1" width="9.765625E-2" style="1" customWidth="1"/>
    <col min="2" max="2" width="4" style="1" customWidth="1"/>
    <col min="3" max="3" width="12.296875" style="1" customWidth="1"/>
    <col min="4" max="4" width="11.296875" style="1" customWidth="1"/>
    <col min="5" max="5" width="6.8984375" style="1" customWidth="1"/>
    <col min="6" max="6" width="9.296875" style="1" hidden="1" customWidth="1"/>
    <col min="7" max="7" width="14.296875" style="1" customWidth="1"/>
    <col min="8" max="9" width="4.296875" style="1" customWidth="1"/>
    <col min="10" max="10" width="4.296875" style="1" hidden="1" customWidth="1"/>
    <col min="11" max="11" width="4.296875" style="1" customWidth="1"/>
    <col min="12" max="12" width="3.19921875" style="1" hidden="1" customWidth="1"/>
    <col min="13" max="13" width="3.3984375" style="1" hidden="1" customWidth="1"/>
    <col min="14" max="14" width="7.296875" style="1" hidden="1" customWidth="1"/>
    <col min="15" max="15" width="9.09765625" style="1" hidden="1" customWidth="1"/>
    <col min="16" max="16" width="5.19921875" style="1" customWidth="1"/>
    <col min="17" max="17" width="6.3984375" style="1" customWidth="1"/>
    <col min="18" max="18" width="6.3984375" style="1" hidden="1" customWidth="1"/>
    <col min="19" max="19" width="11.8984375" style="1" hidden="1" customWidth="1"/>
    <col min="20" max="20" width="18.59765625" style="1" customWidth="1"/>
    <col min="21" max="21" width="5.69921875" style="1" hidden="1" customWidth="1"/>
    <col min="22" max="22" width="14.796875" style="1" customWidth="1"/>
    <col min="23" max="23" width="6.3984375" style="2" customWidth="1"/>
    <col min="24" max="24" width="9" style="61"/>
    <col min="25" max="25" width="9.09765625" style="61" bestFit="1" customWidth="1"/>
    <col min="26" max="26" width="9" style="61"/>
    <col min="27" max="27" width="10.296875" style="61" bestFit="1" customWidth="1"/>
    <col min="28" max="28" width="9.09765625" style="61" bestFit="1" customWidth="1"/>
    <col min="29" max="39" width="9" style="61"/>
    <col min="40" max="16384" width="9" style="1"/>
  </cols>
  <sheetData>
    <row r="1" spans="1:39" ht="27.75" customHeight="1">
      <c r="B1" s="207" t="s">
        <v>0</v>
      </c>
      <c r="C1" s="207"/>
      <c r="D1" s="207"/>
      <c r="E1" s="207"/>
      <c r="F1" s="207"/>
      <c r="G1" s="207"/>
      <c r="H1" s="208" t="s">
        <v>118</v>
      </c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100"/>
      <c r="V1" s="3"/>
    </row>
    <row r="2" spans="1:39" ht="25.5" customHeight="1">
      <c r="B2" s="209" t="s">
        <v>2</v>
      </c>
      <c r="C2" s="209"/>
      <c r="D2" s="209"/>
      <c r="E2" s="209"/>
      <c r="F2" s="209"/>
      <c r="G2" s="209"/>
      <c r="H2" s="210" t="s">
        <v>56</v>
      </c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4"/>
      <c r="W2" s="5"/>
      <c r="AE2" s="62"/>
      <c r="AF2" s="63"/>
      <c r="AG2" s="62"/>
      <c r="AH2" s="62"/>
      <c r="AI2" s="62"/>
      <c r="AJ2" s="63"/>
      <c r="AK2" s="62"/>
    </row>
    <row r="3" spans="1:39" ht="23.25" customHeight="1">
      <c r="B3" s="211" t="s">
        <v>3</v>
      </c>
      <c r="C3" s="211"/>
      <c r="D3" s="212" t="s">
        <v>113</v>
      </c>
      <c r="E3" s="212"/>
      <c r="F3" s="212"/>
      <c r="G3" s="212"/>
      <c r="H3" s="212"/>
      <c r="I3" s="212"/>
      <c r="J3" s="212"/>
      <c r="K3" s="212"/>
      <c r="L3" s="212"/>
      <c r="M3" s="212"/>
      <c r="N3" s="211" t="s">
        <v>55</v>
      </c>
      <c r="O3" s="211"/>
      <c r="P3" s="211"/>
      <c r="Q3" s="211"/>
      <c r="R3" s="211"/>
      <c r="S3" s="211"/>
      <c r="T3" s="86" t="s">
        <v>115</v>
      </c>
      <c r="U3" s="86"/>
      <c r="X3" s="62"/>
      <c r="Y3" s="203" t="s">
        <v>47</v>
      </c>
      <c r="Z3" s="203" t="s">
        <v>9</v>
      </c>
      <c r="AA3" s="203" t="s">
        <v>46</v>
      </c>
      <c r="AB3" s="203" t="s">
        <v>45</v>
      </c>
      <c r="AC3" s="203"/>
      <c r="AD3" s="203"/>
      <c r="AE3" s="203"/>
      <c r="AF3" s="203" t="s">
        <v>44</v>
      </c>
      <c r="AG3" s="203"/>
      <c r="AH3" s="203" t="s">
        <v>42</v>
      </c>
      <c r="AI3" s="203"/>
      <c r="AJ3" s="203" t="s">
        <v>43</v>
      </c>
      <c r="AK3" s="203"/>
      <c r="AL3" s="203" t="s">
        <v>41</v>
      </c>
      <c r="AM3" s="203"/>
    </row>
    <row r="4" spans="1:39" ht="17.25" customHeight="1">
      <c r="B4" s="204" t="s">
        <v>4</v>
      </c>
      <c r="C4" s="204"/>
      <c r="D4" s="103">
        <v>2</v>
      </c>
      <c r="E4" s="205"/>
      <c r="F4" s="205"/>
      <c r="G4" s="206" t="s">
        <v>70</v>
      </c>
      <c r="H4" s="206"/>
      <c r="I4" s="206"/>
      <c r="J4" s="206"/>
      <c r="K4" s="206"/>
      <c r="L4" s="86"/>
      <c r="M4" s="86"/>
      <c r="N4" s="86" t="s">
        <v>66</v>
      </c>
      <c r="O4" s="86"/>
      <c r="P4" s="205" t="s">
        <v>67</v>
      </c>
      <c r="Q4" s="205"/>
      <c r="R4" s="205"/>
      <c r="S4" s="205"/>
      <c r="T4" s="205"/>
      <c r="U4" s="86"/>
      <c r="X4" s="62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</row>
    <row r="5" spans="1:39" ht="5.2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58"/>
      <c r="Q5" s="3"/>
      <c r="R5" s="3"/>
      <c r="S5" s="3"/>
      <c r="T5" s="3"/>
      <c r="U5" s="3"/>
      <c r="X5" s="62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</row>
    <row r="6" spans="1:39" ht="44.25" customHeight="1">
      <c r="B6" s="193" t="s">
        <v>5</v>
      </c>
      <c r="C6" s="187" t="s">
        <v>6</v>
      </c>
      <c r="D6" s="189" t="s">
        <v>7</v>
      </c>
      <c r="E6" s="190"/>
      <c r="F6" s="193" t="s">
        <v>8</v>
      </c>
      <c r="G6" s="193" t="s">
        <v>9</v>
      </c>
      <c r="H6" s="184" t="s">
        <v>10</v>
      </c>
      <c r="I6" s="184" t="s">
        <v>11</v>
      </c>
      <c r="J6" s="184" t="s">
        <v>12</v>
      </c>
      <c r="K6" s="184" t="s">
        <v>13</v>
      </c>
      <c r="L6" s="202" t="s">
        <v>14</v>
      </c>
      <c r="M6" s="202" t="s">
        <v>15</v>
      </c>
      <c r="N6" s="202" t="s">
        <v>16</v>
      </c>
      <c r="O6" s="201" t="s">
        <v>17</v>
      </c>
      <c r="P6" s="202" t="s">
        <v>18</v>
      </c>
      <c r="Q6" s="193" t="s">
        <v>19</v>
      </c>
      <c r="R6" s="202" t="s">
        <v>20</v>
      </c>
      <c r="S6" s="193" t="s">
        <v>21</v>
      </c>
      <c r="T6" s="193" t="s">
        <v>22</v>
      </c>
      <c r="U6" s="193" t="s">
        <v>23</v>
      </c>
      <c r="V6" s="196"/>
      <c r="X6" s="62"/>
      <c r="Y6" s="203"/>
      <c r="Z6" s="203"/>
      <c r="AA6" s="203"/>
      <c r="AB6" s="65" t="s">
        <v>24</v>
      </c>
      <c r="AC6" s="65" t="s">
        <v>25</v>
      </c>
      <c r="AD6" s="65" t="s">
        <v>26</v>
      </c>
      <c r="AE6" s="65" t="s">
        <v>27</v>
      </c>
      <c r="AF6" s="65" t="s">
        <v>28</v>
      </c>
      <c r="AG6" s="65" t="s">
        <v>27</v>
      </c>
      <c r="AH6" s="65" t="s">
        <v>28</v>
      </c>
      <c r="AI6" s="65" t="s">
        <v>27</v>
      </c>
      <c r="AJ6" s="65" t="s">
        <v>28</v>
      </c>
      <c r="AK6" s="65" t="s">
        <v>27</v>
      </c>
      <c r="AL6" s="65" t="s">
        <v>28</v>
      </c>
      <c r="AM6" s="66" t="s">
        <v>27</v>
      </c>
    </row>
    <row r="7" spans="1:39" ht="44.25" customHeight="1">
      <c r="B7" s="194"/>
      <c r="C7" s="188"/>
      <c r="D7" s="191"/>
      <c r="E7" s="192"/>
      <c r="F7" s="194"/>
      <c r="G7" s="194"/>
      <c r="H7" s="184"/>
      <c r="I7" s="184"/>
      <c r="J7" s="184"/>
      <c r="K7" s="184"/>
      <c r="L7" s="202"/>
      <c r="M7" s="202"/>
      <c r="N7" s="202"/>
      <c r="O7" s="201"/>
      <c r="P7" s="202"/>
      <c r="Q7" s="195"/>
      <c r="R7" s="202"/>
      <c r="S7" s="194"/>
      <c r="T7" s="195"/>
      <c r="U7" s="195"/>
      <c r="V7" s="196"/>
      <c r="W7" s="8"/>
      <c r="X7" s="62"/>
      <c r="Y7" s="67" t="str">
        <f>+D3</f>
        <v>Thị trường chứng khoán</v>
      </c>
      <c r="Z7" s="68">
        <f>+P3</f>
        <v>0</v>
      </c>
      <c r="AA7" s="69">
        <f>+$AJ$7+$AL$7+$AH$7</f>
        <v>1</v>
      </c>
      <c r="AB7" s="63">
        <f>COUNTIF($T$8:$T$47,"Khiển trách")</f>
        <v>0</v>
      </c>
      <c r="AC7" s="63">
        <f>COUNTIF($T$8:$T$47,"Cảnh cáo")</f>
        <v>0</v>
      </c>
      <c r="AD7" s="63">
        <f>COUNTIF($T$8:$T$47,"Đình chỉ thi")</f>
        <v>0</v>
      </c>
      <c r="AE7" s="70">
        <f>+($AB$7+$AC$7+$AD$7)/$AA$7*100%</f>
        <v>0</v>
      </c>
      <c r="AF7" s="63">
        <f>SUM(COUNTIF($T$8:$T$45,"Vắng"),COUNTIF($T$8:$T$45,"Vắng có phép"))</f>
        <v>0</v>
      </c>
      <c r="AG7" s="71">
        <f>+$AF$7/$AA$7</f>
        <v>0</v>
      </c>
      <c r="AH7" s="72">
        <f>COUNTIF($X$8:$X$45,"Thi lại")</f>
        <v>0</v>
      </c>
      <c r="AI7" s="71">
        <f>+$AH$7/$AA$7</f>
        <v>0</v>
      </c>
      <c r="AJ7" s="72">
        <f>COUNTIF($X$8:$X$46,"Học lại")</f>
        <v>0</v>
      </c>
      <c r="AK7" s="71">
        <f>+$AJ$7/$AA$7</f>
        <v>0</v>
      </c>
      <c r="AL7" s="63">
        <f>COUNTIF($X$9:$X$46,"Đạt")</f>
        <v>1</v>
      </c>
      <c r="AM7" s="70">
        <f>+$AL$7/$AA$7</f>
        <v>1</v>
      </c>
    </row>
    <row r="8" spans="1:39" ht="14.25" customHeight="1">
      <c r="B8" s="197" t="s">
        <v>29</v>
      </c>
      <c r="C8" s="198"/>
      <c r="D8" s="198"/>
      <c r="E8" s="198"/>
      <c r="F8" s="198"/>
      <c r="G8" s="199"/>
      <c r="H8" s="9">
        <v>10</v>
      </c>
      <c r="I8" s="9">
        <v>10</v>
      </c>
      <c r="J8" s="84"/>
      <c r="K8" s="9">
        <v>10</v>
      </c>
      <c r="L8" s="10"/>
      <c r="M8" s="11"/>
      <c r="N8" s="11"/>
      <c r="O8" s="12"/>
      <c r="P8" s="59">
        <f>100-(H8+I8+J8+K8)</f>
        <v>70</v>
      </c>
      <c r="Q8" s="194"/>
      <c r="R8" s="13"/>
      <c r="S8" s="13"/>
      <c r="T8" s="194"/>
      <c r="U8" s="194"/>
      <c r="V8" s="196"/>
      <c r="X8" s="62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</row>
    <row r="9" spans="1:39" ht="33" customHeight="1">
      <c r="B9" s="132">
        <v>1</v>
      </c>
      <c r="C9" s="133" t="s">
        <v>74</v>
      </c>
      <c r="D9" s="134" t="s">
        <v>75</v>
      </c>
      <c r="E9" s="135" t="s">
        <v>76</v>
      </c>
      <c r="F9" s="136" t="s">
        <v>77</v>
      </c>
      <c r="G9" s="133" t="s">
        <v>78</v>
      </c>
      <c r="H9" s="137">
        <v>9</v>
      </c>
      <c r="I9" s="138">
        <v>8.5</v>
      </c>
      <c r="J9" s="138" t="s">
        <v>30</v>
      </c>
      <c r="K9" s="138">
        <v>9.5</v>
      </c>
      <c r="L9" s="139"/>
      <c r="M9" s="139"/>
      <c r="N9" s="139"/>
      <c r="O9" s="140"/>
      <c r="P9" s="141">
        <v>7.5</v>
      </c>
      <c r="Q9" s="142">
        <f>IF(P9="H","I",IF(OR(P9="DC",P9="C",P9="V"),0,ROUND(SUMPRODUCT(H9:P9,$H$8:$P$8)/100,1)))</f>
        <v>8</v>
      </c>
      <c r="R9" s="143" t="str">
        <f t="shared" ref="R9" si="0">IF(AND($Q9&gt;=9,$Q9&lt;=10),"A+","")&amp;IF(AND($Q9&gt;=8.5,$Q9&lt;=8.9),"A","")&amp;IF(AND($Q9&gt;=8,$Q9&lt;=8.4),"B+","")&amp;IF(AND($Q9&gt;=7,$Q9&lt;=7.9),"B","")&amp;IF(AND($Q9&gt;=6.5,$Q9&lt;=6.9),"C+","")&amp;IF(AND($Q9&gt;=5.5,$Q9&lt;=6.4),"C","")&amp;IF(AND($Q9&gt;=5,$Q9&lt;=5.4),"D+","")&amp;IF(AND($Q9&gt;=4,$Q9&lt;=4.9),"D","")&amp;IF(AND($Q9&lt;4),"F","")</f>
        <v>B+</v>
      </c>
      <c r="S9" s="143" t="str">
        <f t="shared" ref="S9" si="1">IF($Q9&lt;4,"Kém",IF(AND($Q9&gt;=4,$Q9&lt;=5.4),"Trung bình yếu",IF(AND($Q9&gt;=5.5,$Q9&lt;=6.9),"Trung bình",IF(AND($Q9&gt;=7,$Q9&lt;=8.4),"Khá",IF(AND($Q9&gt;=8.5,$Q9&lt;=10),"Giỏi","")))))</f>
        <v>Khá</v>
      </c>
      <c r="T9" s="144" t="str">
        <f>IF(OR($H9=0,$I9=0,$J9=0,$K9=0),"Không đủ ĐKDT",IF(AND(P9=0,Q9&gt;=4),"Không đạt",IF(P9="V", "Vắng", IF(P9="DC", "Đình chỉ thi",IF(P9="H", "Vắng có phép","")))))</f>
        <v/>
      </c>
      <c r="U9" s="111" t="s">
        <v>114</v>
      </c>
      <c r="V9" s="99"/>
      <c r="W9" s="24"/>
      <c r="X9" s="85" t="str">
        <f t="shared" ref="X9" si="2">IF(T9="Không đủ ĐKDT","Học lại",IF(T9="Đình chỉ thi","Học lại",IF(AND(MID(G9,2,2)&lt;"12",T9="Vắng"),"Thi lại",IF(T9="Vắng có phép", "Thi lại",IF(AND((MID(G9,2,2)&lt;"12"),Q9&lt;4.5),"Thi lại",IF(AND((MID(G9,2,2)&lt;"19"),Q9&lt;4),"Học lại",IF(AND((MID(G9,2,2)&gt;"18"),Q9&lt;4),"Thi lại",IF(AND(MID(G9,2,2)&gt;"18",P9=0),"Thi lại",IF(AND((MID(G9,2,2)&lt;"12"),P9=0),"Thi lại",IF(AND((MID(G9,2,2)&lt;"19"),(MID(G9,2,2)&gt;"11"),P9=0),"Học lại","Đạt"))))))))))</f>
        <v>Đạt</v>
      </c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</row>
    <row r="10" spans="1:39" ht="16.8" hidden="1">
      <c r="A10" s="2"/>
      <c r="B10" s="200" t="s">
        <v>31</v>
      </c>
      <c r="C10" s="200"/>
      <c r="D10" s="39"/>
      <c r="E10" s="40"/>
      <c r="F10" s="40"/>
      <c r="G10" s="40"/>
      <c r="H10" s="41"/>
      <c r="I10" s="42"/>
      <c r="J10" s="42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104" t="str">
        <f t="array" ref="U10">IFERROR(VLOOKUP($C10&amp;$T$3,CHOOSE({1,2},#REF!&amp;#REF!,#REF!),2,0),"")</f>
        <v/>
      </c>
      <c r="V10" s="3"/>
    </row>
    <row r="11" spans="1:39" ht="16.5" hidden="1" customHeight="1">
      <c r="A11" s="2"/>
      <c r="B11" s="44" t="s">
        <v>32</v>
      </c>
      <c r="C11" s="44"/>
      <c r="D11" s="45">
        <f>+$AA$7</f>
        <v>1</v>
      </c>
      <c r="E11" s="46" t="s">
        <v>33</v>
      </c>
      <c r="F11" s="185" t="s">
        <v>34</v>
      </c>
      <c r="G11" s="185"/>
      <c r="H11" s="185"/>
      <c r="I11" s="185"/>
      <c r="J11" s="185"/>
      <c r="K11" s="185"/>
      <c r="L11" s="185"/>
      <c r="M11" s="185"/>
      <c r="N11" s="185"/>
      <c r="O11" s="185"/>
      <c r="P11" s="47">
        <f>$AA$7 -COUNTIF($T$8:$T$177,"Vắng") -COUNTIF($T$8:$T$177,"Vắng có phép") - COUNTIF($T$8:$T$177,"Đình chỉ thi") - COUNTIF($T$8:$T$177,"Không đủ ĐKDT")</f>
        <v>1</v>
      </c>
      <c r="Q11" s="47"/>
      <c r="R11" s="47"/>
      <c r="S11" s="48"/>
      <c r="T11" s="49" t="s">
        <v>33</v>
      </c>
      <c r="U11" s="104" t="str">
        <f t="array" ref="U11">IFERROR(VLOOKUP($C11&amp;$T$3,CHOOSE({1,2},#REF!&amp;#REF!,#REF!),2,0),"")</f>
        <v/>
      </c>
      <c r="V11" s="3"/>
    </row>
    <row r="12" spans="1:39" ht="16.5" hidden="1" customHeight="1">
      <c r="A12" s="2"/>
      <c r="B12" s="44" t="s">
        <v>35</v>
      </c>
      <c r="C12" s="44"/>
      <c r="D12" s="45">
        <f>+$AL$7</f>
        <v>1</v>
      </c>
      <c r="E12" s="46" t="s">
        <v>33</v>
      </c>
      <c r="F12" s="185" t="s">
        <v>36</v>
      </c>
      <c r="G12" s="185"/>
      <c r="H12" s="185"/>
      <c r="I12" s="185"/>
      <c r="J12" s="185"/>
      <c r="K12" s="185"/>
      <c r="L12" s="185"/>
      <c r="M12" s="185"/>
      <c r="N12" s="185"/>
      <c r="O12" s="185"/>
      <c r="P12" s="50">
        <f>COUNTIF($T$8:$T$53,"Vắng")</f>
        <v>0</v>
      </c>
      <c r="Q12" s="50"/>
      <c r="R12" s="50"/>
      <c r="S12" s="51"/>
      <c r="T12" s="49" t="s">
        <v>33</v>
      </c>
      <c r="U12" s="104" t="str">
        <f t="array" ref="U12">IFERROR(VLOOKUP($C12&amp;$T$3,CHOOSE({1,2},#REF!&amp;#REF!,#REF!),2,0),"")</f>
        <v/>
      </c>
      <c r="V12" s="3"/>
    </row>
    <row r="13" spans="1:39" ht="16.5" hidden="1" customHeight="1">
      <c r="A13" s="2"/>
      <c r="B13" s="44" t="s">
        <v>48</v>
      </c>
      <c r="C13" s="44"/>
      <c r="D13" s="60">
        <f>COUNTIF(X9:X9,"Học lại")</f>
        <v>0</v>
      </c>
      <c r="E13" s="46" t="s">
        <v>33</v>
      </c>
      <c r="F13" s="185" t="s">
        <v>49</v>
      </c>
      <c r="G13" s="185"/>
      <c r="H13" s="185"/>
      <c r="I13" s="185"/>
      <c r="J13" s="185"/>
      <c r="K13" s="185"/>
      <c r="L13" s="185"/>
      <c r="M13" s="185"/>
      <c r="N13" s="185"/>
      <c r="O13" s="185"/>
      <c r="P13" s="47">
        <f>COUNTIF($T$8:$T$53,"Vắng có phép")</f>
        <v>0</v>
      </c>
      <c r="Q13" s="47"/>
      <c r="R13" s="47"/>
      <c r="S13" s="48"/>
      <c r="T13" s="49" t="s">
        <v>33</v>
      </c>
      <c r="U13" s="104" t="str">
        <f t="array" ref="U13">IFERROR(VLOOKUP($C13&amp;$T$3,CHOOSE({1,2},#REF!&amp;#REF!,#REF!),2,0),"")</f>
        <v/>
      </c>
      <c r="V13" s="3"/>
    </row>
    <row r="14" spans="1:39" ht="3" hidden="1" customHeight="1">
      <c r="A14" s="2"/>
      <c r="B14" s="38"/>
      <c r="C14" s="39"/>
      <c r="D14" s="39"/>
      <c r="E14" s="40"/>
      <c r="F14" s="40"/>
      <c r="G14" s="40"/>
      <c r="H14" s="41"/>
      <c r="I14" s="42"/>
      <c r="J14" s="42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3"/>
    </row>
    <row r="15" spans="1:39" hidden="1">
      <c r="B15" s="80" t="s">
        <v>50</v>
      </c>
      <c r="C15" s="80"/>
      <c r="D15" s="81">
        <f>COUNTIF(X9:X9,"Thi lại")</f>
        <v>0</v>
      </c>
      <c r="E15" s="82" t="s">
        <v>33</v>
      </c>
      <c r="F15" s="3"/>
      <c r="G15" s="3"/>
      <c r="H15" s="3"/>
      <c r="I15" s="3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3"/>
    </row>
    <row r="16" spans="1:39" ht="24.75" customHeight="1">
      <c r="B16" s="80"/>
      <c r="C16" s="80"/>
      <c r="D16" s="81"/>
      <c r="E16" s="82"/>
      <c r="F16" s="3"/>
      <c r="G16" s="3"/>
      <c r="H16" s="3"/>
      <c r="I16" s="3"/>
      <c r="J16" s="186" t="s">
        <v>127</v>
      </c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08"/>
      <c r="V16" s="3"/>
    </row>
    <row r="17" spans="1:39" ht="36" customHeight="1">
      <c r="A17" s="52"/>
      <c r="B17" s="216" t="s">
        <v>37</v>
      </c>
      <c r="C17" s="216"/>
      <c r="D17" s="216"/>
      <c r="E17" s="216"/>
      <c r="F17" s="216"/>
      <c r="G17" s="216"/>
      <c r="H17" s="216"/>
      <c r="I17" s="217"/>
      <c r="J17" s="218" t="s">
        <v>52</v>
      </c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101"/>
      <c r="V17" s="3"/>
    </row>
    <row r="18" spans="1:39" ht="4.5" customHeight="1">
      <c r="A18" s="2"/>
      <c r="B18" s="219"/>
      <c r="C18" s="220"/>
      <c r="D18" s="220"/>
      <c r="E18" s="221"/>
      <c r="F18" s="221"/>
      <c r="G18" s="221"/>
      <c r="H18" s="222"/>
      <c r="I18" s="223"/>
      <c r="J18" s="223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3"/>
      <c r="V18" s="3"/>
    </row>
    <row r="19" spans="1:39" s="2" customFormat="1">
      <c r="B19" s="216" t="s">
        <v>38</v>
      </c>
      <c r="C19" s="216"/>
      <c r="D19" s="225" t="s">
        <v>39</v>
      </c>
      <c r="E19" s="225"/>
      <c r="F19" s="225"/>
      <c r="G19" s="225"/>
      <c r="H19" s="225"/>
      <c r="I19" s="223"/>
      <c r="J19" s="223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43"/>
      <c r="V19" s="3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</row>
    <row r="20" spans="1:39" s="2" customFormat="1">
      <c r="A20" s="1"/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3"/>
      <c r="V20" s="3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</row>
    <row r="21" spans="1:39" s="2" customFormat="1">
      <c r="A21" s="1"/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3"/>
      <c r="V21" s="3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</row>
    <row r="22" spans="1:39" s="2" customFormat="1">
      <c r="A22" s="1"/>
      <c r="B22" s="224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3"/>
      <c r="V22" s="3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</row>
    <row r="23" spans="1:39" s="2" customFormat="1" ht="9.75" customHeight="1">
      <c r="A23" s="1"/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3"/>
      <c r="V23" s="3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</row>
    <row r="24" spans="1:39" s="2" customFormat="1" ht="3.75" customHeight="1">
      <c r="A24" s="1"/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3"/>
      <c r="V24" s="3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</row>
    <row r="25" spans="1:39" s="2" customFormat="1" ht="18.75" customHeight="1">
      <c r="A25" s="1"/>
      <c r="B25" s="227" t="s">
        <v>121</v>
      </c>
      <c r="C25" s="227"/>
      <c r="D25" s="227" t="s">
        <v>122</v>
      </c>
      <c r="E25" s="227"/>
      <c r="F25" s="227"/>
      <c r="G25" s="227"/>
      <c r="H25" s="227"/>
      <c r="I25" s="227"/>
      <c r="J25" s="227" t="s">
        <v>53</v>
      </c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109"/>
      <c r="V25" s="3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</row>
    <row r="26" spans="1:39" s="2" customFormat="1" ht="36" customHeight="1">
      <c r="A26" s="1"/>
      <c r="B26" s="216"/>
      <c r="C26" s="216"/>
      <c r="D26" s="216"/>
      <c r="E26" s="216"/>
      <c r="F26" s="216"/>
      <c r="G26" s="216"/>
      <c r="H26" s="216"/>
      <c r="I26" s="217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101"/>
      <c r="V26" s="3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</row>
    <row r="27" spans="1:39" s="2" customFormat="1">
      <c r="A27" s="1"/>
      <c r="B27" s="38"/>
      <c r="C27" s="54"/>
      <c r="D27" s="54"/>
      <c r="E27" s="55"/>
      <c r="F27" s="55"/>
      <c r="G27" s="55"/>
      <c r="H27" s="56"/>
      <c r="I27" s="57"/>
      <c r="J27" s="57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</row>
    <row r="28" spans="1:39" s="2" customFormat="1">
      <c r="A28" s="1"/>
      <c r="B28" s="181"/>
      <c r="C28" s="181"/>
      <c r="D28" s="183"/>
      <c r="E28" s="183"/>
      <c r="F28" s="183"/>
      <c r="G28" s="183"/>
      <c r="H28" s="183"/>
      <c r="I28" s="57"/>
      <c r="J28" s="57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</row>
    <row r="29" spans="1:39" s="2" customFormat="1">
      <c r="A29" s="1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</row>
    <row r="31" spans="1:39"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02"/>
    </row>
  </sheetData>
  <sheetProtection formatCells="0" formatColumns="0" formatRows="0" insertColumns="0" insertRows="0" insertHyperlinks="0" deleteColumns="0" deleteRows="0" sort="0" autoFilter="0" pivotTables="0"/>
  <autoFilter ref="A8:AM13">
    <filterColumn colId="1" showButton="0"/>
    <filterColumn colId="2" showButton="0"/>
    <filterColumn colId="3" showButton="0"/>
    <filterColumn colId="4" showButton="0"/>
    <filterColumn colId="5" showButton="0"/>
  </autoFilter>
  <mergeCells count="60">
    <mergeCell ref="B1:G1"/>
    <mergeCell ref="H1:T1"/>
    <mergeCell ref="B2:G2"/>
    <mergeCell ref="H2:U2"/>
    <mergeCell ref="B3:C3"/>
    <mergeCell ref="D3:M3"/>
    <mergeCell ref="N3:S3"/>
    <mergeCell ref="AJ3:AK5"/>
    <mergeCell ref="AL3:AM5"/>
    <mergeCell ref="B4:C4"/>
    <mergeCell ref="E4:F4"/>
    <mergeCell ref="G4:K4"/>
    <mergeCell ref="P4:T4"/>
    <mergeCell ref="Y3:Y6"/>
    <mergeCell ref="Z3:Z6"/>
    <mergeCell ref="AA3:AA6"/>
    <mergeCell ref="AB3:AE5"/>
    <mergeCell ref="AF3:AG5"/>
    <mergeCell ref="AH3:AI5"/>
    <mergeCell ref="K6:K7"/>
    <mergeCell ref="L6:L7"/>
    <mergeCell ref="M6:M7"/>
    <mergeCell ref="N6:N7"/>
    <mergeCell ref="B19:C19"/>
    <mergeCell ref="D19:H19"/>
    <mergeCell ref="U6:U8"/>
    <mergeCell ref="V6:V8"/>
    <mergeCell ref="B8:G8"/>
    <mergeCell ref="B10:C10"/>
    <mergeCell ref="F11:O11"/>
    <mergeCell ref="F12:O12"/>
    <mergeCell ref="O6:O7"/>
    <mergeCell ref="P6:P7"/>
    <mergeCell ref="Q6:Q8"/>
    <mergeCell ref="R6:R7"/>
    <mergeCell ref="S6:S7"/>
    <mergeCell ref="T6:T8"/>
    <mergeCell ref="I6:I7"/>
    <mergeCell ref="B6:B7"/>
    <mergeCell ref="J6:J7"/>
    <mergeCell ref="F13:O13"/>
    <mergeCell ref="J15:U15"/>
    <mergeCell ref="J16:T16"/>
    <mergeCell ref="B17:H17"/>
    <mergeCell ref="J17:T17"/>
    <mergeCell ref="H6:H7"/>
    <mergeCell ref="C6:C7"/>
    <mergeCell ref="D6:E7"/>
    <mergeCell ref="F6:F7"/>
    <mergeCell ref="G6:G7"/>
    <mergeCell ref="B31:C31"/>
    <mergeCell ref="D31:I31"/>
    <mergeCell ref="J31:T31"/>
    <mergeCell ref="B25:C25"/>
    <mergeCell ref="D25:I25"/>
    <mergeCell ref="J25:T25"/>
    <mergeCell ref="B26:H26"/>
    <mergeCell ref="J26:T26"/>
    <mergeCell ref="B28:C28"/>
    <mergeCell ref="D28:H28"/>
  </mergeCells>
  <conditionalFormatting sqref="P9 H9:N9">
    <cfRule type="cellIs" dxfId="134" priority="33" operator="greaterThan">
      <formula>10</formula>
    </cfRule>
  </conditionalFormatting>
  <conditionalFormatting sqref="P9">
    <cfRule type="cellIs" dxfId="133" priority="27" operator="greaterThan">
      <formula>10</formula>
    </cfRule>
    <cfRule type="cellIs" dxfId="132" priority="28" operator="greaterThan">
      <formula>10</formula>
    </cfRule>
    <cfRule type="cellIs" dxfId="131" priority="29" operator="greaterThan">
      <formula>10</formula>
    </cfRule>
    <cfRule type="cellIs" dxfId="130" priority="30" operator="greaterThan">
      <formula>10</formula>
    </cfRule>
    <cfRule type="cellIs" dxfId="129" priority="31" operator="greaterThan">
      <formula>10</formula>
    </cfRule>
    <cfRule type="cellIs" dxfId="128" priority="32" operator="greaterThan">
      <formula>10</formula>
    </cfRule>
  </conditionalFormatting>
  <conditionalFormatting sqref="H9:K9">
    <cfRule type="cellIs" dxfId="127" priority="26" operator="greaterThan">
      <formula>10</formula>
    </cfRule>
  </conditionalFormatting>
  <conditionalFormatting sqref="O32:O1048576 O2 O27:O30 O4:O15 O18:O24">
    <cfRule type="duplicateValues" dxfId="126" priority="25"/>
  </conditionalFormatting>
  <conditionalFormatting sqref="O27:O30">
    <cfRule type="duplicateValues" dxfId="125" priority="3"/>
  </conditionalFormatting>
  <conditionalFormatting sqref="O4">
    <cfRule type="duplicateValues" dxfId="124" priority="2"/>
  </conditionalFormatting>
  <conditionalFormatting sqref="C1:C1048576">
    <cfRule type="duplicateValues" dxfId="123" priority="57"/>
  </conditionalFormatting>
  <conditionalFormatting sqref="C25">
    <cfRule type="duplicateValues" dxfId="122" priority="1"/>
  </conditionalFormatting>
  <dataValidations count="2">
    <dataValidation allowBlank="1" showInputMessage="1" showErrorMessage="1" errorTitle="Không xóa dữ liệu" error="Không xóa dữ liệu" prompt="Không xóa dữ liệu" sqref="D13 Y2:AM7 X9"/>
    <dataValidation type="decimal" allowBlank="1" showInputMessage="1" showErrorMessage="1" sqref="H9:K9">
      <formula1>0</formula1>
      <formula2>10</formula2>
    </dataValidation>
  </dataValidations>
  <pageMargins left="0.55118110236220474" right="3.937007874015748E-2" top="1.2204724409448819" bottom="0.43307086614173229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AM31"/>
  <sheetViews>
    <sheetView workbookViewId="0">
      <pane ySplit="2" topLeftCell="A8" activePane="bottomLeft" state="frozen"/>
      <selection activeCell="A6" sqref="A6:XFD6"/>
      <selection pane="bottomLeft" activeCell="E20" sqref="E20"/>
    </sheetView>
  </sheetViews>
  <sheetFormatPr defaultColWidth="9" defaultRowHeight="15.6"/>
  <cols>
    <col min="1" max="1" width="9.765625E-2" style="1" customWidth="1"/>
    <col min="2" max="2" width="4" style="1" customWidth="1"/>
    <col min="3" max="3" width="12.3984375" style="1" customWidth="1"/>
    <col min="4" max="4" width="13.296875" style="1" customWidth="1"/>
    <col min="5" max="5" width="7.3984375" style="1" customWidth="1"/>
    <col min="6" max="6" width="9.296875" style="1" hidden="1" customWidth="1"/>
    <col min="7" max="7" width="15.09765625" style="1" customWidth="1"/>
    <col min="8" max="8" width="4.59765625" style="1" customWidth="1"/>
    <col min="9" max="9" width="4.8984375" style="1" customWidth="1"/>
    <col min="10" max="11" width="4.296875" style="1" hidden="1" customWidth="1"/>
    <col min="12" max="12" width="3.8984375" style="1" hidden="1" customWidth="1"/>
    <col min="13" max="13" width="4.296875" style="1" hidden="1" customWidth="1"/>
    <col min="14" max="14" width="9.296875" style="1" hidden="1" customWidth="1"/>
    <col min="15" max="15" width="9.09765625" style="1" hidden="1" customWidth="1"/>
    <col min="16" max="16" width="5.19921875" style="1" customWidth="1"/>
    <col min="17" max="17" width="6.3984375" style="1" customWidth="1"/>
    <col min="18" max="18" width="6.3984375" style="1" hidden="1" customWidth="1"/>
    <col min="19" max="19" width="11.8984375" style="1" hidden="1" customWidth="1"/>
    <col min="20" max="20" width="17.5" style="1" customWidth="1"/>
    <col min="21" max="21" width="5.69921875" style="1" hidden="1" customWidth="1"/>
    <col min="22" max="22" width="14.796875" style="1" customWidth="1"/>
    <col min="23" max="23" width="6.3984375" style="2" customWidth="1"/>
    <col min="24" max="24" width="9" style="61"/>
    <col min="25" max="25" width="9.09765625" style="61" bestFit="1" customWidth="1"/>
    <col min="26" max="26" width="9" style="61"/>
    <col min="27" max="27" width="10.296875" style="61" bestFit="1" customWidth="1"/>
    <col min="28" max="28" width="9.09765625" style="61" bestFit="1" customWidth="1"/>
    <col min="29" max="39" width="9" style="61"/>
    <col min="40" max="16384" width="9" style="1"/>
  </cols>
  <sheetData>
    <row r="1" spans="1:39" ht="27.75" customHeight="1">
      <c r="B1" s="207" t="s">
        <v>0</v>
      </c>
      <c r="C1" s="207"/>
      <c r="D1" s="207"/>
      <c r="E1" s="207"/>
      <c r="F1" s="207"/>
      <c r="G1" s="207"/>
      <c r="H1" s="208" t="s">
        <v>118</v>
      </c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100"/>
      <c r="V1" s="3"/>
    </row>
    <row r="2" spans="1:39" ht="25.5" customHeight="1">
      <c r="B2" s="209" t="s">
        <v>2</v>
      </c>
      <c r="C2" s="209"/>
      <c r="D2" s="209"/>
      <c r="E2" s="209"/>
      <c r="F2" s="209"/>
      <c r="G2" s="209"/>
      <c r="H2" s="210" t="s">
        <v>56</v>
      </c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4"/>
      <c r="W2" s="5"/>
      <c r="AE2" s="62"/>
      <c r="AF2" s="63"/>
      <c r="AG2" s="62"/>
      <c r="AH2" s="62"/>
      <c r="AI2" s="62"/>
      <c r="AJ2" s="63"/>
      <c r="AK2" s="62"/>
    </row>
    <row r="3" spans="1:39" ht="23.25" customHeight="1">
      <c r="B3" s="211" t="s">
        <v>3</v>
      </c>
      <c r="C3" s="211"/>
      <c r="D3" s="212" t="s">
        <v>72</v>
      </c>
      <c r="E3" s="212"/>
      <c r="F3" s="212"/>
      <c r="G3" s="212"/>
      <c r="H3" s="212"/>
      <c r="I3" s="212"/>
      <c r="J3" s="212"/>
      <c r="K3" s="212"/>
      <c r="L3" s="212"/>
      <c r="M3" s="212"/>
      <c r="N3" s="211" t="s">
        <v>55</v>
      </c>
      <c r="O3" s="211"/>
      <c r="P3" s="211"/>
      <c r="Q3" s="211"/>
      <c r="R3" s="211"/>
      <c r="S3" s="211"/>
      <c r="T3" s="86" t="s">
        <v>73</v>
      </c>
      <c r="U3" s="86"/>
      <c r="X3" s="62"/>
      <c r="Y3" s="203" t="s">
        <v>47</v>
      </c>
      <c r="Z3" s="203" t="s">
        <v>9</v>
      </c>
      <c r="AA3" s="203" t="s">
        <v>46</v>
      </c>
      <c r="AB3" s="203" t="s">
        <v>45</v>
      </c>
      <c r="AC3" s="203"/>
      <c r="AD3" s="203"/>
      <c r="AE3" s="203"/>
      <c r="AF3" s="203" t="s">
        <v>44</v>
      </c>
      <c r="AG3" s="203"/>
      <c r="AH3" s="203" t="s">
        <v>42</v>
      </c>
      <c r="AI3" s="203"/>
      <c r="AJ3" s="203" t="s">
        <v>43</v>
      </c>
      <c r="AK3" s="203"/>
      <c r="AL3" s="203" t="s">
        <v>41</v>
      </c>
      <c r="AM3" s="203"/>
    </row>
    <row r="4" spans="1:39" ht="17.25" customHeight="1">
      <c r="B4" s="204" t="s">
        <v>4</v>
      </c>
      <c r="C4" s="204"/>
      <c r="D4" s="103">
        <v>2</v>
      </c>
      <c r="E4" s="205"/>
      <c r="F4" s="205"/>
      <c r="G4" s="206" t="s">
        <v>68</v>
      </c>
      <c r="H4" s="206"/>
      <c r="I4" s="206"/>
      <c r="J4" s="206"/>
      <c r="K4" s="206"/>
      <c r="L4" s="86"/>
      <c r="M4" s="86"/>
      <c r="N4" s="86" t="s">
        <v>66</v>
      </c>
      <c r="O4" s="86"/>
      <c r="P4" s="205" t="s">
        <v>130</v>
      </c>
      <c r="Q4" s="205"/>
      <c r="R4" s="205"/>
      <c r="S4" s="205"/>
      <c r="T4" s="205"/>
      <c r="U4" s="86"/>
      <c r="X4" s="62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</row>
    <row r="5" spans="1:39" ht="5.2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58"/>
      <c r="Q5" s="3"/>
      <c r="R5" s="3"/>
      <c r="S5" s="3"/>
      <c r="T5" s="3"/>
      <c r="U5" s="3"/>
      <c r="X5" s="62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</row>
    <row r="6" spans="1:39" ht="44.25" customHeight="1">
      <c r="B6" s="193" t="s">
        <v>5</v>
      </c>
      <c r="C6" s="187" t="s">
        <v>6</v>
      </c>
      <c r="D6" s="189" t="s">
        <v>7</v>
      </c>
      <c r="E6" s="190"/>
      <c r="F6" s="193" t="s">
        <v>8</v>
      </c>
      <c r="G6" s="193" t="s">
        <v>9</v>
      </c>
      <c r="H6" s="184" t="s">
        <v>10</v>
      </c>
      <c r="I6" s="184" t="s">
        <v>11</v>
      </c>
      <c r="J6" s="184" t="s">
        <v>12</v>
      </c>
      <c r="K6" s="184" t="s">
        <v>13</v>
      </c>
      <c r="L6" s="202" t="s">
        <v>14</v>
      </c>
      <c r="M6" s="202" t="s">
        <v>15</v>
      </c>
      <c r="N6" s="202" t="s">
        <v>16</v>
      </c>
      <c r="O6" s="201" t="s">
        <v>17</v>
      </c>
      <c r="P6" s="202" t="s">
        <v>18</v>
      </c>
      <c r="Q6" s="193" t="s">
        <v>19</v>
      </c>
      <c r="R6" s="202" t="s">
        <v>20</v>
      </c>
      <c r="S6" s="193" t="s">
        <v>21</v>
      </c>
      <c r="T6" s="193" t="s">
        <v>22</v>
      </c>
      <c r="U6" s="193" t="s">
        <v>23</v>
      </c>
      <c r="V6" s="196"/>
      <c r="X6" s="62"/>
      <c r="Y6" s="203"/>
      <c r="Z6" s="203"/>
      <c r="AA6" s="203"/>
      <c r="AB6" s="65" t="s">
        <v>24</v>
      </c>
      <c r="AC6" s="65" t="s">
        <v>25</v>
      </c>
      <c r="AD6" s="65" t="s">
        <v>26</v>
      </c>
      <c r="AE6" s="65" t="s">
        <v>27</v>
      </c>
      <c r="AF6" s="65" t="s">
        <v>28</v>
      </c>
      <c r="AG6" s="65" t="s">
        <v>27</v>
      </c>
      <c r="AH6" s="65" t="s">
        <v>28</v>
      </c>
      <c r="AI6" s="65" t="s">
        <v>27</v>
      </c>
      <c r="AJ6" s="65" t="s">
        <v>28</v>
      </c>
      <c r="AK6" s="65" t="s">
        <v>27</v>
      </c>
      <c r="AL6" s="65" t="s">
        <v>28</v>
      </c>
      <c r="AM6" s="66" t="s">
        <v>27</v>
      </c>
    </row>
    <row r="7" spans="1:39" ht="44.25" customHeight="1">
      <c r="B7" s="194"/>
      <c r="C7" s="188"/>
      <c r="D7" s="191"/>
      <c r="E7" s="192"/>
      <c r="F7" s="194"/>
      <c r="G7" s="194"/>
      <c r="H7" s="184"/>
      <c r="I7" s="184"/>
      <c r="J7" s="184"/>
      <c r="K7" s="184"/>
      <c r="L7" s="202"/>
      <c r="M7" s="202"/>
      <c r="N7" s="202"/>
      <c r="O7" s="201"/>
      <c r="P7" s="202"/>
      <c r="Q7" s="195"/>
      <c r="R7" s="202"/>
      <c r="S7" s="194"/>
      <c r="T7" s="195"/>
      <c r="U7" s="195"/>
      <c r="V7" s="196"/>
      <c r="W7" s="8"/>
      <c r="X7" s="62"/>
      <c r="Y7" s="67" t="str">
        <f>+D3</f>
        <v>Kế toán doanh nghiệp BCVT</v>
      </c>
      <c r="Z7" s="68">
        <f>+P3</f>
        <v>0</v>
      </c>
      <c r="AA7" s="69">
        <f>+$AJ$7+$AL$7+$AH$7</f>
        <v>1</v>
      </c>
      <c r="AB7" s="63">
        <f>COUNTIF($T$8:$T$47,"Khiển trách")</f>
        <v>0</v>
      </c>
      <c r="AC7" s="63">
        <f>COUNTIF($T$8:$T$47,"Cảnh cáo")</f>
        <v>0</v>
      </c>
      <c r="AD7" s="63">
        <f>COUNTIF($T$8:$T$47,"Đình chỉ thi")</f>
        <v>0</v>
      </c>
      <c r="AE7" s="70">
        <f>+($AB$7+$AC$7+$AD$7)/$AA$7*100%</f>
        <v>0</v>
      </c>
      <c r="AF7" s="63">
        <f>SUM(COUNTIF($T$8:$T$45,"Vắng"),COUNTIF($T$8:$T$45,"Vắng có phép"))</f>
        <v>0</v>
      </c>
      <c r="AG7" s="71">
        <f>+$AF$7/$AA$7</f>
        <v>0</v>
      </c>
      <c r="AH7" s="72">
        <f>COUNTIF($X$8:$X$45,"Thi lại")</f>
        <v>0</v>
      </c>
      <c r="AI7" s="71">
        <f>+$AH$7/$AA$7</f>
        <v>0</v>
      </c>
      <c r="AJ7" s="72">
        <f>COUNTIF($X$8:$X$46,"Học lại")</f>
        <v>0</v>
      </c>
      <c r="AK7" s="71">
        <f>+$AJ$7/$AA$7</f>
        <v>0</v>
      </c>
      <c r="AL7" s="63">
        <f>COUNTIF($X$9:$X$46,"Đạt")</f>
        <v>1</v>
      </c>
      <c r="AM7" s="70">
        <f>+$AL$7/$AA$7</f>
        <v>1</v>
      </c>
    </row>
    <row r="8" spans="1:39" ht="14.25" customHeight="1">
      <c r="B8" s="197" t="s">
        <v>29</v>
      </c>
      <c r="C8" s="198"/>
      <c r="D8" s="198"/>
      <c r="E8" s="198"/>
      <c r="F8" s="198"/>
      <c r="G8" s="199"/>
      <c r="H8" s="9">
        <v>10</v>
      </c>
      <c r="I8" s="9">
        <v>10</v>
      </c>
      <c r="J8" s="84"/>
      <c r="K8" s="9"/>
      <c r="L8" s="10"/>
      <c r="M8" s="11"/>
      <c r="N8" s="11"/>
      <c r="O8" s="12"/>
      <c r="P8" s="59">
        <f>100-(H8+I8+J8+K8)</f>
        <v>80</v>
      </c>
      <c r="Q8" s="194"/>
      <c r="R8" s="13"/>
      <c r="S8" s="13"/>
      <c r="T8" s="194"/>
      <c r="U8" s="194"/>
      <c r="V8" s="196"/>
      <c r="X8" s="62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</row>
    <row r="9" spans="1:39" ht="33" customHeight="1">
      <c r="B9" s="145">
        <v>1</v>
      </c>
      <c r="C9" s="146" t="s">
        <v>57</v>
      </c>
      <c r="D9" s="147" t="s">
        <v>58</v>
      </c>
      <c r="E9" s="148" t="s">
        <v>59</v>
      </c>
      <c r="F9" s="149" t="s">
        <v>60</v>
      </c>
      <c r="G9" s="146" t="s">
        <v>61</v>
      </c>
      <c r="H9" s="150">
        <v>9</v>
      </c>
      <c r="I9" s="150">
        <v>8.5</v>
      </c>
      <c r="J9" s="150" t="s">
        <v>30</v>
      </c>
      <c r="K9" s="150" t="s">
        <v>30</v>
      </c>
      <c r="L9" s="151"/>
      <c r="M9" s="151"/>
      <c r="N9" s="151"/>
      <c r="O9" s="152"/>
      <c r="P9" s="153">
        <v>8</v>
      </c>
      <c r="Q9" s="154">
        <f>IF(P9="H","I",IF(OR(P9="DC",P9="C",P9="V"),0,ROUND(SUMPRODUCT(H9:P9,$H$8:$P$8)/100,1)))</f>
        <v>8.1999999999999993</v>
      </c>
      <c r="R9" s="155" t="str">
        <f t="shared" ref="R9" si="0">IF(AND($Q9&gt;=9,$Q9&lt;=10),"A+","")&amp;IF(AND($Q9&gt;=8.5,$Q9&lt;=8.9),"A","")&amp;IF(AND($Q9&gt;=8,$Q9&lt;=8.4),"B+","")&amp;IF(AND($Q9&gt;=7,$Q9&lt;=7.9),"B","")&amp;IF(AND($Q9&gt;=6.5,$Q9&lt;=6.9),"C+","")&amp;IF(AND($Q9&gt;=5.5,$Q9&lt;=6.4),"C","")&amp;IF(AND($Q9&gt;=5,$Q9&lt;=5.4),"D+","")&amp;IF(AND($Q9&gt;=4,$Q9&lt;=4.9),"D","")&amp;IF(AND($Q9&lt;4),"F","")</f>
        <v>B+</v>
      </c>
      <c r="S9" s="155" t="str">
        <f t="shared" ref="S9" si="1">IF($Q9&lt;4,"Kém",IF(AND($Q9&gt;=4,$Q9&lt;=5.4),"Trung bình yếu",IF(AND($Q9&gt;=5.5,$Q9&lt;=6.9),"Trung bình",IF(AND($Q9&gt;=7,$Q9&lt;=8.4),"Khá",IF(AND($Q9&gt;=8.5,$Q9&lt;=10),"Giỏi","")))))</f>
        <v>Khá</v>
      </c>
      <c r="T9" s="156" t="str">
        <f>IF(OR($H9=0,$I9=0,$J9=0,$K9=0),"Không đủ ĐKDT",IF(AND(P9=0,Q9&gt;=4),"Không đạt",IF(P9="V", "Vắng", IF(P9="DC", "Đình chỉ thi",IF(P9="H", "Vắng có phép","")))))</f>
        <v/>
      </c>
      <c r="U9" s="124" t="s">
        <v>62</v>
      </c>
      <c r="V9" s="99"/>
      <c r="W9" s="24"/>
      <c r="X9" s="85" t="str">
        <f t="shared" ref="X9" si="2">IF(T9="Không đủ ĐKDT","Học lại",IF(T9="Đình chỉ thi","Học lại",IF(AND(MID(G9,2,2)&lt;"12",T9="Vắng"),"Thi lại",IF(T9="Vắng có phép", "Thi lại",IF(AND((MID(G9,2,2)&lt;"12"),Q9&lt;4.5),"Thi lại",IF(AND((MID(G9,2,2)&lt;"19"),Q9&lt;4),"Học lại",IF(AND((MID(G9,2,2)&gt;"18"),Q9&lt;4),"Thi lại",IF(AND(MID(G9,2,2)&gt;"18",P9=0),"Thi lại",IF(AND((MID(G9,2,2)&lt;"12"),P9=0),"Thi lại",IF(AND((MID(G9,2,2)&lt;"19"),(MID(G9,2,2)&gt;"11"),P9=0),"Học lại","Đạt"))))))))))</f>
        <v>Đạt</v>
      </c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</row>
    <row r="10" spans="1:39" ht="16.8" hidden="1">
      <c r="A10" s="2"/>
      <c r="B10" s="200" t="s">
        <v>31</v>
      </c>
      <c r="C10" s="200"/>
      <c r="D10" s="39"/>
      <c r="E10" s="40"/>
      <c r="F10" s="40"/>
      <c r="G10" s="40"/>
      <c r="H10" s="41"/>
      <c r="I10" s="42"/>
      <c r="J10" s="42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104" t="str">
        <f t="array" ref="U10">IFERROR(VLOOKUP($C10&amp;$T$3,CHOOSE({1,2},#REF!&amp;#REF!,#REF!),2,0),"")</f>
        <v/>
      </c>
      <c r="V10" s="3"/>
    </row>
    <row r="11" spans="1:39" ht="16.5" hidden="1" customHeight="1">
      <c r="A11" s="2"/>
      <c r="B11" s="44" t="s">
        <v>32</v>
      </c>
      <c r="C11" s="44"/>
      <c r="D11" s="45">
        <f>+$AA$7</f>
        <v>1</v>
      </c>
      <c r="E11" s="46" t="s">
        <v>33</v>
      </c>
      <c r="F11" s="185" t="s">
        <v>34</v>
      </c>
      <c r="G11" s="185"/>
      <c r="H11" s="185"/>
      <c r="I11" s="185"/>
      <c r="J11" s="185"/>
      <c r="K11" s="185"/>
      <c r="L11" s="185"/>
      <c r="M11" s="185"/>
      <c r="N11" s="185"/>
      <c r="O11" s="185"/>
      <c r="P11" s="47">
        <f>$AA$7 -COUNTIF($T$8:$T$177,"Vắng") -COUNTIF($T$8:$T$177,"Vắng có phép") - COUNTIF($T$8:$T$177,"Đình chỉ thi") - COUNTIF($T$8:$T$177,"Không đủ ĐKDT")</f>
        <v>1</v>
      </c>
      <c r="Q11" s="47"/>
      <c r="R11" s="47"/>
      <c r="S11" s="48"/>
      <c r="T11" s="49" t="s">
        <v>33</v>
      </c>
      <c r="U11" s="104" t="str">
        <f t="array" ref="U11">IFERROR(VLOOKUP($C11&amp;$T$3,CHOOSE({1,2},#REF!&amp;#REF!,#REF!),2,0),"")</f>
        <v/>
      </c>
      <c r="V11" s="3"/>
    </row>
    <row r="12" spans="1:39" ht="16.5" hidden="1" customHeight="1">
      <c r="A12" s="2"/>
      <c r="B12" s="44" t="s">
        <v>35</v>
      </c>
      <c r="C12" s="44"/>
      <c r="D12" s="45">
        <f>+$AL$7</f>
        <v>1</v>
      </c>
      <c r="E12" s="46" t="s">
        <v>33</v>
      </c>
      <c r="F12" s="185" t="s">
        <v>36</v>
      </c>
      <c r="G12" s="185"/>
      <c r="H12" s="185"/>
      <c r="I12" s="185"/>
      <c r="J12" s="185"/>
      <c r="K12" s="185"/>
      <c r="L12" s="185"/>
      <c r="M12" s="185"/>
      <c r="N12" s="185"/>
      <c r="O12" s="185"/>
      <c r="P12" s="50">
        <f>COUNTIF($T$8:$T$53,"Vắng")</f>
        <v>0</v>
      </c>
      <c r="Q12" s="50"/>
      <c r="R12" s="50"/>
      <c r="S12" s="51"/>
      <c r="T12" s="49" t="s">
        <v>33</v>
      </c>
      <c r="U12" s="104" t="str">
        <f t="array" ref="U12">IFERROR(VLOOKUP($C12&amp;$T$3,CHOOSE({1,2},#REF!&amp;#REF!,#REF!),2,0),"")</f>
        <v/>
      </c>
      <c r="V12" s="3"/>
    </row>
    <row r="13" spans="1:39" ht="16.5" hidden="1" customHeight="1">
      <c r="A13" s="2"/>
      <c r="B13" s="44" t="s">
        <v>48</v>
      </c>
      <c r="C13" s="44"/>
      <c r="D13" s="60">
        <f>COUNTIF(X9:X9,"Học lại")</f>
        <v>0</v>
      </c>
      <c r="E13" s="46" t="s">
        <v>33</v>
      </c>
      <c r="F13" s="185" t="s">
        <v>49</v>
      </c>
      <c r="G13" s="185"/>
      <c r="H13" s="185"/>
      <c r="I13" s="185"/>
      <c r="J13" s="185"/>
      <c r="K13" s="185"/>
      <c r="L13" s="185"/>
      <c r="M13" s="185"/>
      <c r="N13" s="185"/>
      <c r="O13" s="185"/>
      <c r="P13" s="47">
        <f>COUNTIF($T$8:$T$53,"Vắng có phép")</f>
        <v>0</v>
      </c>
      <c r="Q13" s="47"/>
      <c r="R13" s="47"/>
      <c r="S13" s="48"/>
      <c r="T13" s="49" t="s">
        <v>33</v>
      </c>
      <c r="U13" s="104" t="str">
        <f t="array" ref="U13">IFERROR(VLOOKUP($C13&amp;$T$3,CHOOSE({1,2},#REF!&amp;#REF!,#REF!),2,0),"")</f>
        <v/>
      </c>
      <c r="V13" s="3"/>
    </row>
    <row r="14" spans="1:39" ht="3" hidden="1" customHeight="1">
      <c r="A14" s="2"/>
      <c r="B14" s="38"/>
      <c r="C14" s="39"/>
      <c r="D14" s="39"/>
      <c r="E14" s="40"/>
      <c r="F14" s="40"/>
      <c r="G14" s="40"/>
      <c r="H14" s="41"/>
      <c r="I14" s="42"/>
      <c r="J14" s="42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3"/>
    </row>
    <row r="15" spans="1:39" hidden="1">
      <c r="B15" s="80" t="s">
        <v>50</v>
      </c>
      <c r="C15" s="80"/>
      <c r="D15" s="81">
        <f>COUNTIF(X9:X9,"Thi lại")</f>
        <v>0</v>
      </c>
      <c r="E15" s="82" t="s">
        <v>33</v>
      </c>
      <c r="F15" s="3"/>
      <c r="G15" s="3"/>
      <c r="H15" s="3"/>
      <c r="I15" s="3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3"/>
    </row>
    <row r="16" spans="1:39" ht="24.75" customHeight="1">
      <c r="B16" s="80"/>
      <c r="C16" s="80"/>
      <c r="D16" s="81"/>
      <c r="E16" s="82"/>
      <c r="F16" s="3"/>
      <c r="G16" s="3"/>
      <c r="H16" s="3"/>
      <c r="I16" s="3"/>
      <c r="J16" s="186" t="s">
        <v>134</v>
      </c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08"/>
      <c r="V16" s="3"/>
    </row>
    <row r="17" spans="1:39" ht="36" customHeight="1">
      <c r="A17" s="52"/>
      <c r="B17" s="216" t="s">
        <v>37</v>
      </c>
      <c r="C17" s="216"/>
      <c r="D17" s="216"/>
      <c r="E17" s="216"/>
      <c r="F17" s="216"/>
      <c r="G17" s="216"/>
      <c r="H17" s="216"/>
      <c r="I17" s="217"/>
      <c r="J17" s="218" t="s">
        <v>52</v>
      </c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101"/>
      <c r="V17" s="3"/>
    </row>
    <row r="18" spans="1:39" ht="4.5" customHeight="1">
      <c r="A18" s="2"/>
      <c r="B18" s="219"/>
      <c r="C18" s="220"/>
      <c r="D18" s="220"/>
      <c r="E18" s="221"/>
      <c r="F18" s="221"/>
      <c r="G18" s="221"/>
      <c r="H18" s="222"/>
      <c r="I18" s="223"/>
      <c r="J18" s="223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3"/>
      <c r="V18" s="3"/>
    </row>
    <row r="19" spans="1:39" s="2" customFormat="1">
      <c r="B19" s="216" t="s">
        <v>38</v>
      </c>
      <c r="C19" s="216"/>
      <c r="D19" s="225" t="s">
        <v>39</v>
      </c>
      <c r="E19" s="225"/>
      <c r="F19" s="225"/>
      <c r="G19" s="225"/>
      <c r="H19" s="225"/>
      <c r="I19" s="223"/>
      <c r="J19" s="223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43"/>
      <c r="V19" s="3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</row>
    <row r="20" spans="1:39" s="2" customFormat="1">
      <c r="A20" s="1"/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3"/>
      <c r="V20" s="3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</row>
    <row r="21" spans="1:39" s="2" customFormat="1">
      <c r="A21" s="1"/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3"/>
      <c r="V21" s="3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</row>
    <row r="22" spans="1:39" s="2" customFormat="1">
      <c r="A22" s="1"/>
      <c r="B22" s="224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3"/>
      <c r="V22" s="3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</row>
    <row r="23" spans="1:39" s="2" customFormat="1" ht="9.75" customHeight="1">
      <c r="A23" s="1"/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3"/>
      <c r="V23" s="3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</row>
    <row r="24" spans="1:39" s="2" customFormat="1" ht="3.75" customHeight="1">
      <c r="A24" s="1"/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3"/>
      <c r="V24" s="3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</row>
    <row r="25" spans="1:39" s="2" customFormat="1" ht="18.75" customHeight="1">
      <c r="A25" s="1"/>
      <c r="B25" s="227" t="s">
        <v>121</v>
      </c>
      <c r="C25" s="227"/>
      <c r="D25" s="227" t="s">
        <v>122</v>
      </c>
      <c r="E25" s="227"/>
      <c r="F25" s="227"/>
      <c r="G25" s="227"/>
      <c r="H25" s="227"/>
      <c r="I25" s="227"/>
      <c r="J25" s="227" t="s">
        <v>53</v>
      </c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109"/>
      <c r="V25" s="3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</row>
    <row r="26" spans="1:39" s="2" customFormat="1" ht="36" customHeight="1">
      <c r="A26" s="1"/>
      <c r="B26" s="181"/>
      <c r="C26" s="181"/>
      <c r="D26" s="181"/>
      <c r="E26" s="181"/>
      <c r="F26" s="181"/>
      <c r="G26" s="181"/>
      <c r="H26" s="181"/>
      <c r="I26" s="53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01"/>
      <c r="V26" s="3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</row>
    <row r="27" spans="1:39" s="2" customFormat="1">
      <c r="A27" s="1"/>
      <c r="B27" s="38"/>
      <c r="C27" s="54"/>
      <c r="D27" s="54"/>
      <c r="E27" s="55"/>
      <c r="F27" s="55"/>
      <c r="G27" s="55"/>
      <c r="H27" s="56"/>
      <c r="I27" s="57"/>
      <c r="J27" s="57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</row>
    <row r="28" spans="1:39" s="2" customFormat="1">
      <c r="A28" s="1"/>
      <c r="B28" s="181"/>
      <c r="C28" s="181"/>
      <c r="D28" s="183"/>
      <c r="E28" s="183"/>
      <c r="F28" s="183"/>
      <c r="G28" s="183"/>
      <c r="H28" s="183"/>
      <c r="I28" s="57"/>
      <c r="J28" s="57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</row>
    <row r="29" spans="1:39" s="2" customFormat="1" ht="39" customHeight="1">
      <c r="A29" s="1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</row>
    <row r="31" spans="1:39">
      <c r="B31" s="180"/>
      <c r="C31" s="180"/>
      <c r="D31" s="180"/>
      <c r="E31" s="180"/>
      <c r="F31" s="180"/>
      <c r="G31" s="180"/>
      <c r="H31" s="180"/>
      <c r="I31" s="180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02"/>
    </row>
  </sheetData>
  <sheetProtection formatCells="0" formatColumns="0" formatRows="0" insertColumns="0" insertRows="0" insertHyperlinks="0" deleteColumns="0" deleteRows="0" sort="0" autoFilter="0" pivotTables="0"/>
  <autoFilter ref="A8:AM13">
    <filterColumn colId="1" showButton="0"/>
    <filterColumn colId="2" showButton="0"/>
    <filterColumn colId="3" showButton="0"/>
    <filterColumn colId="4" showButton="0"/>
    <filterColumn colId="5" showButton="0"/>
  </autoFilter>
  <mergeCells count="60">
    <mergeCell ref="B1:G1"/>
    <mergeCell ref="H1:T1"/>
    <mergeCell ref="B2:G2"/>
    <mergeCell ref="H2:U2"/>
    <mergeCell ref="B3:C3"/>
    <mergeCell ref="D3:M3"/>
    <mergeCell ref="N3:S3"/>
    <mergeCell ref="AJ3:AK5"/>
    <mergeCell ref="AL3:AM5"/>
    <mergeCell ref="B4:C4"/>
    <mergeCell ref="E4:F4"/>
    <mergeCell ref="G4:K4"/>
    <mergeCell ref="P4:T4"/>
    <mergeCell ref="Y3:Y6"/>
    <mergeCell ref="Z3:Z6"/>
    <mergeCell ref="AA3:AA6"/>
    <mergeCell ref="AB3:AE5"/>
    <mergeCell ref="AF3:AG5"/>
    <mergeCell ref="AH3:AI5"/>
    <mergeCell ref="K6:K7"/>
    <mergeCell ref="L6:L7"/>
    <mergeCell ref="M6:M7"/>
    <mergeCell ref="N6:N7"/>
    <mergeCell ref="B19:C19"/>
    <mergeCell ref="D19:H19"/>
    <mergeCell ref="U6:U8"/>
    <mergeCell ref="V6:V8"/>
    <mergeCell ref="B8:G8"/>
    <mergeCell ref="B10:C10"/>
    <mergeCell ref="F11:O11"/>
    <mergeCell ref="F12:O12"/>
    <mergeCell ref="O6:O7"/>
    <mergeCell ref="P6:P7"/>
    <mergeCell ref="Q6:Q8"/>
    <mergeCell ref="R6:R7"/>
    <mergeCell ref="S6:S7"/>
    <mergeCell ref="T6:T8"/>
    <mergeCell ref="I6:I7"/>
    <mergeCell ref="B6:B7"/>
    <mergeCell ref="J6:J7"/>
    <mergeCell ref="F13:O13"/>
    <mergeCell ref="J15:U15"/>
    <mergeCell ref="J16:T16"/>
    <mergeCell ref="B17:H17"/>
    <mergeCell ref="J17:T17"/>
    <mergeCell ref="H6:H7"/>
    <mergeCell ref="C6:C7"/>
    <mergeCell ref="D6:E7"/>
    <mergeCell ref="F6:F7"/>
    <mergeCell ref="G6:G7"/>
    <mergeCell ref="B31:C31"/>
    <mergeCell ref="D31:I31"/>
    <mergeCell ref="J31:T31"/>
    <mergeCell ref="B25:C25"/>
    <mergeCell ref="D25:I25"/>
    <mergeCell ref="J25:T25"/>
    <mergeCell ref="B26:H26"/>
    <mergeCell ref="J26:T26"/>
    <mergeCell ref="B28:C28"/>
    <mergeCell ref="D28:H28"/>
  </mergeCells>
  <conditionalFormatting sqref="P9 H9:N9">
    <cfRule type="cellIs" dxfId="121" priority="34" operator="greaterThan">
      <formula>10</formula>
    </cfRule>
  </conditionalFormatting>
  <conditionalFormatting sqref="P9">
    <cfRule type="cellIs" dxfId="120" priority="28" operator="greaterThan">
      <formula>10</formula>
    </cfRule>
    <cfRule type="cellIs" dxfId="119" priority="29" operator="greaterThan">
      <formula>10</formula>
    </cfRule>
    <cfRule type="cellIs" dxfId="118" priority="30" operator="greaterThan">
      <formula>10</formula>
    </cfRule>
    <cfRule type="cellIs" dxfId="117" priority="31" operator="greaterThan">
      <formula>10</formula>
    </cfRule>
    <cfRule type="cellIs" dxfId="116" priority="32" operator="greaterThan">
      <formula>10</formula>
    </cfRule>
    <cfRule type="cellIs" dxfId="115" priority="33" operator="greaterThan">
      <formula>10</formula>
    </cfRule>
  </conditionalFormatting>
  <conditionalFormatting sqref="H9:K9">
    <cfRule type="cellIs" dxfId="114" priority="27" operator="greaterThan">
      <formula>10</formula>
    </cfRule>
  </conditionalFormatting>
  <conditionalFormatting sqref="O32:O1048576 O2 O27:O30 O4:O15 O18:O24">
    <cfRule type="duplicateValues" dxfId="113" priority="26"/>
  </conditionalFormatting>
  <conditionalFormatting sqref="O27:O30">
    <cfRule type="duplicateValues" dxfId="112" priority="4"/>
  </conditionalFormatting>
  <conditionalFormatting sqref="O4">
    <cfRule type="duplicateValues" dxfId="111" priority="3"/>
  </conditionalFormatting>
  <conditionalFormatting sqref="C1:C1048576">
    <cfRule type="duplicateValues" dxfId="110" priority="58"/>
  </conditionalFormatting>
  <conditionalFormatting sqref="C31">
    <cfRule type="duplicateValues" dxfId="109" priority="2"/>
  </conditionalFormatting>
  <conditionalFormatting sqref="C25">
    <cfRule type="duplicateValues" dxfId="108" priority="1"/>
  </conditionalFormatting>
  <dataValidations count="2">
    <dataValidation allowBlank="1" showInputMessage="1" showErrorMessage="1" errorTitle="Không xóa dữ liệu" error="Không xóa dữ liệu" prompt="Không xóa dữ liệu" sqref="D13 Y2:AM7 X9"/>
    <dataValidation type="decimal" allowBlank="1" showInputMessage="1" showErrorMessage="1" sqref="H9:K9">
      <formula1>0</formula1>
      <formula2>10</formula2>
    </dataValidation>
  </dataValidations>
  <pageMargins left="0.74803149606299213" right="3.937007874015748E-2" top="1.4173228346456694" bottom="0.43307086614173229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AL32"/>
  <sheetViews>
    <sheetView workbookViewId="0">
      <pane ySplit="2" topLeftCell="A4" activePane="bottomLeft" state="frozen"/>
      <selection activeCell="A6" sqref="A6:XFD6"/>
      <selection pane="bottomLeft" activeCell="E22" sqref="E22"/>
    </sheetView>
  </sheetViews>
  <sheetFormatPr defaultColWidth="9" defaultRowHeight="15.6"/>
  <cols>
    <col min="1" max="1" width="9.765625E-2" style="1" customWidth="1"/>
    <col min="2" max="2" width="4" style="1" customWidth="1"/>
    <col min="3" max="3" width="12.69921875" style="1" customWidth="1"/>
    <col min="4" max="4" width="10.5" style="1" customWidth="1"/>
    <col min="5" max="5" width="7" style="1" customWidth="1"/>
    <col min="6" max="6" width="9.296875" style="1" hidden="1" customWidth="1"/>
    <col min="7" max="7" width="13.3984375" style="1" customWidth="1"/>
    <col min="8" max="8" width="5.796875" style="1" customWidth="1"/>
    <col min="9" max="9" width="5.19921875" style="1" customWidth="1"/>
    <col min="10" max="10" width="5.19921875" style="1" hidden="1" customWidth="1"/>
    <col min="11" max="11" width="5.5" style="1" customWidth="1"/>
    <col min="12" max="12" width="3.19921875" style="1" hidden="1" customWidth="1"/>
    <col min="13" max="13" width="3.3984375" style="1" hidden="1" customWidth="1"/>
    <col min="14" max="14" width="7.296875" style="1" hidden="1" customWidth="1"/>
    <col min="15" max="15" width="5.19921875" style="1" customWidth="1"/>
    <col min="16" max="17" width="6.3984375" style="1" customWidth="1"/>
    <col min="18" max="18" width="11.8984375" style="1" customWidth="1"/>
    <col min="19" max="19" width="17.796875" style="1" customWidth="1"/>
    <col min="20" max="20" width="5.69921875" style="1" hidden="1" customWidth="1"/>
    <col min="21" max="21" width="14.796875" style="1" customWidth="1"/>
    <col min="22" max="22" width="6.3984375" style="2" customWidth="1"/>
    <col min="23" max="23" width="9" style="61"/>
    <col min="24" max="24" width="9.09765625" style="61" bestFit="1" customWidth="1"/>
    <col min="25" max="25" width="9" style="61"/>
    <col min="26" max="26" width="10.296875" style="61" bestFit="1" customWidth="1"/>
    <col min="27" max="27" width="9.09765625" style="61" bestFit="1" customWidth="1"/>
    <col min="28" max="38" width="9" style="61"/>
    <col min="39" max="16384" width="9" style="1"/>
  </cols>
  <sheetData>
    <row r="1" spans="1:38" ht="27.75" customHeight="1">
      <c r="B1" s="207" t="s">
        <v>0</v>
      </c>
      <c r="C1" s="207"/>
      <c r="D1" s="207"/>
      <c r="E1" s="207"/>
      <c r="F1" s="207"/>
      <c r="G1" s="207"/>
      <c r="H1" s="208" t="s">
        <v>118</v>
      </c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100"/>
      <c r="U1" s="3"/>
    </row>
    <row r="2" spans="1:38" ht="25.5" customHeight="1">
      <c r="B2" s="209" t="s">
        <v>2</v>
      </c>
      <c r="C2" s="209"/>
      <c r="D2" s="209"/>
      <c r="E2" s="209"/>
      <c r="F2" s="209"/>
      <c r="G2" s="209"/>
      <c r="H2" s="210" t="s">
        <v>56</v>
      </c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4"/>
      <c r="V2" s="5"/>
      <c r="AD2" s="62"/>
      <c r="AE2" s="63"/>
      <c r="AF2" s="62"/>
      <c r="AG2" s="62"/>
      <c r="AH2" s="62"/>
      <c r="AI2" s="63"/>
      <c r="AJ2" s="62"/>
    </row>
    <row r="3" spans="1:38" ht="23.25" customHeight="1">
      <c r="B3" s="211" t="s">
        <v>3</v>
      </c>
      <c r="C3" s="211"/>
      <c r="D3" s="212" t="s">
        <v>106</v>
      </c>
      <c r="E3" s="212"/>
      <c r="F3" s="212"/>
      <c r="G3" s="212"/>
      <c r="H3" s="212"/>
      <c r="I3" s="212"/>
      <c r="J3" s="212"/>
      <c r="K3" s="212"/>
      <c r="L3" s="212"/>
      <c r="M3" s="212"/>
      <c r="N3" s="211" t="s">
        <v>55</v>
      </c>
      <c r="O3" s="211"/>
      <c r="P3" s="211"/>
      <c r="Q3" s="211"/>
      <c r="R3" s="211"/>
      <c r="S3" s="86" t="s">
        <v>112</v>
      </c>
      <c r="T3" s="86"/>
      <c r="W3" s="62"/>
      <c r="X3" s="203" t="s">
        <v>47</v>
      </c>
      <c r="Y3" s="203" t="s">
        <v>9</v>
      </c>
      <c r="Z3" s="203" t="s">
        <v>46</v>
      </c>
      <c r="AA3" s="203" t="s">
        <v>45</v>
      </c>
      <c r="AB3" s="203"/>
      <c r="AC3" s="203"/>
      <c r="AD3" s="203"/>
      <c r="AE3" s="203" t="s">
        <v>44</v>
      </c>
      <c r="AF3" s="203"/>
      <c r="AG3" s="203" t="s">
        <v>42</v>
      </c>
      <c r="AH3" s="203"/>
      <c r="AI3" s="203" t="s">
        <v>43</v>
      </c>
      <c r="AJ3" s="203"/>
      <c r="AK3" s="203" t="s">
        <v>41</v>
      </c>
      <c r="AL3" s="203"/>
    </row>
    <row r="4" spans="1:38" ht="17.25" customHeight="1">
      <c r="B4" s="204" t="s">
        <v>4</v>
      </c>
      <c r="C4" s="204"/>
      <c r="D4" s="103">
        <v>3</v>
      </c>
      <c r="E4" s="205"/>
      <c r="F4" s="205"/>
      <c r="G4" s="206" t="s">
        <v>68</v>
      </c>
      <c r="H4" s="206"/>
      <c r="I4" s="206"/>
      <c r="J4" s="206"/>
      <c r="K4" s="206"/>
      <c r="L4" s="86"/>
      <c r="M4" s="86"/>
      <c r="N4" s="86" t="s">
        <v>66</v>
      </c>
      <c r="O4" s="205" t="s">
        <v>67</v>
      </c>
      <c r="P4" s="205"/>
      <c r="Q4" s="205"/>
      <c r="R4" s="205"/>
      <c r="S4" s="205"/>
      <c r="T4" s="86"/>
      <c r="W4" s="62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</row>
    <row r="5" spans="1:38" ht="5.2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58"/>
      <c r="P5" s="3"/>
      <c r="Q5" s="3"/>
      <c r="R5" s="3"/>
      <c r="S5" s="3"/>
      <c r="T5" s="3"/>
      <c r="W5" s="62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</row>
    <row r="6" spans="1:38" ht="44.25" customHeight="1">
      <c r="B6" s="193" t="s">
        <v>5</v>
      </c>
      <c r="C6" s="187" t="s">
        <v>6</v>
      </c>
      <c r="D6" s="189" t="s">
        <v>7</v>
      </c>
      <c r="E6" s="190"/>
      <c r="F6" s="193" t="s">
        <v>8</v>
      </c>
      <c r="G6" s="193" t="s">
        <v>9</v>
      </c>
      <c r="H6" s="184" t="s">
        <v>10</v>
      </c>
      <c r="I6" s="184" t="s">
        <v>11</v>
      </c>
      <c r="J6" s="184" t="s">
        <v>12</v>
      </c>
      <c r="K6" s="184" t="s">
        <v>13</v>
      </c>
      <c r="L6" s="202" t="s">
        <v>14</v>
      </c>
      <c r="M6" s="202" t="s">
        <v>15</v>
      </c>
      <c r="N6" s="202" t="s">
        <v>16</v>
      </c>
      <c r="O6" s="202" t="s">
        <v>18</v>
      </c>
      <c r="P6" s="193" t="s">
        <v>19</v>
      </c>
      <c r="Q6" s="202" t="s">
        <v>20</v>
      </c>
      <c r="R6" s="193" t="s">
        <v>21</v>
      </c>
      <c r="S6" s="193" t="s">
        <v>22</v>
      </c>
      <c r="T6" s="193" t="s">
        <v>23</v>
      </c>
      <c r="U6" s="196"/>
      <c r="W6" s="62"/>
      <c r="X6" s="203"/>
      <c r="Y6" s="203"/>
      <c r="Z6" s="203"/>
      <c r="AA6" s="65" t="s">
        <v>24</v>
      </c>
      <c r="AB6" s="65" t="s">
        <v>25</v>
      </c>
      <c r="AC6" s="65" t="s">
        <v>26</v>
      </c>
      <c r="AD6" s="65" t="s">
        <v>27</v>
      </c>
      <c r="AE6" s="65" t="s">
        <v>28</v>
      </c>
      <c r="AF6" s="65" t="s">
        <v>27</v>
      </c>
      <c r="AG6" s="65" t="s">
        <v>28</v>
      </c>
      <c r="AH6" s="65" t="s">
        <v>27</v>
      </c>
      <c r="AI6" s="65" t="s">
        <v>28</v>
      </c>
      <c r="AJ6" s="65" t="s">
        <v>27</v>
      </c>
      <c r="AK6" s="65" t="s">
        <v>28</v>
      </c>
      <c r="AL6" s="66" t="s">
        <v>27</v>
      </c>
    </row>
    <row r="7" spans="1:38" ht="44.25" customHeight="1">
      <c r="B7" s="194"/>
      <c r="C7" s="188"/>
      <c r="D7" s="191"/>
      <c r="E7" s="192"/>
      <c r="F7" s="194"/>
      <c r="G7" s="194"/>
      <c r="H7" s="184"/>
      <c r="I7" s="184"/>
      <c r="J7" s="184"/>
      <c r="K7" s="184"/>
      <c r="L7" s="202"/>
      <c r="M7" s="202"/>
      <c r="N7" s="202"/>
      <c r="O7" s="202"/>
      <c r="P7" s="195"/>
      <c r="Q7" s="202"/>
      <c r="R7" s="194"/>
      <c r="S7" s="195"/>
      <c r="T7" s="195"/>
      <c r="U7" s="196"/>
      <c r="V7" s="8"/>
      <c r="W7" s="62"/>
      <c r="X7" s="67" t="str">
        <f>+D3</f>
        <v>ACCA</v>
      </c>
      <c r="Y7" s="68">
        <f>+O3</f>
        <v>0</v>
      </c>
      <c r="Z7" s="69">
        <f>+$AI$7+$AK$7+$AG$7</f>
        <v>2</v>
      </c>
      <c r="AA7" s="63">
        <f>COUNTIF($S$8:$S$48,"Khiển trách")</f>
        <v>0</v>
      </c>
      <c r="AB7" s="63">
        <f>COUNTIF($S$8:$S$48,"Cảnh cáo")</f>
        <v>0</v>
      </c>
      <c r="AC7" s="63">
        <f>COUNTIF($S$8:$S$48,"Đình chỉ thi")</f>
        <v>0</v>
      </c>
      <c r="AD7" s="70">
        <f>+($AA$7+$AB$7+$AC$7)/$Z$7*100%</f>
        <v>0</v>
      </c>
      <c r="AE7" s="63">
        <f>SUM(COUNTIF($S$8:$S$46,"Vắng"),COUNTIF($S$8:$S$46,"Vắng có phép"))</f>
        <v>0</v>
      </c>
      <c r="AF7" s="71">
        <f>+$AE$7/$Z$7</f>
        <v>0</v>
      </c>
      <c r="AG7" s="72">
        <f>COUNTIF($W$8:$W$46,"Thi lại")</f>
        <v>0</v>
      </c>
      <c r="AH7" s="71">
        <f>+$AG$7/$Z$7</f>
        <v>0</v>
      </c>
      <c r="AI7" s="72">
        <f>COUNTIF($W$8:$W$47,"Học lại")</f>
        <v>0</v>
      </c>
      <c r="AJ7" s="71">
        <f>+$AI$7/$Z$7</f>
        <v>0</v>
      </c>
      <c r="AK7" s="63">
        <f>COUNTIF($W$9:$W$47,"Đạt")</f>
        <v>2</v>
      </c>
      <c r="AL7" s="70">
        <f>+$AK$7/$Z$7</f>
        <v>1</v>
      </c>
    </row>
    <row r="8" spans="1:38" ht="14.25" customHeight="1">
      <c r="B8" s="197" t="s">
        <v>29</v>
      </c>
      <c r="C8" s="198"/>
      <c r="D8" s="198"/>
      <c r="E8" s="198"/>
      <c r="F8" s="198"/>
      <c r="G8" s="199"/>
      <c r="H8" s="9">
        <v>10</v>
      </c>
      <c r="I8" s="9">
        <v>10</v>
      </c>
      <c r="J8" s="84"/>
      <c r="K8" s="9">
        <v>10</v>
      </c>
      <c r="L8" s="10"/>
      <c r="M8" s="11"/>
      <c r="N8" s="11"/>
      <c r="O8" s="59">
        <f>100-(H8+I8+J8+K8)</f>
        <v>70</v>
      </c>
      <c r="P8" s="194"/>
      <c r="Q8" s="13"/>
      <c r="R8" s="13"/>
      <c r="S8" s="194"/>
      <c r="T8" s="194"/>
      <c r="U8" s="196"/>
      <c r="W8" s="62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</row>
    <row r="9" spans="1:38" ht="33" customHeight="1">
      <c r="B9" s="132">
        <v>1</v>
      </c>
      <c r="C9" s="133" t="s">
        <v>107</v>
      </c>
      <c r="D9" s="134" t="s">
        <v>108</v>
      </c>
      <c r="E9" s="135" t="s">
        <v>109</v>
      </c>
      <c r="F9" s="136" t="s">
        <v>110</v>
      </c>
      <c r="G9" s="133" t="s">
        <v>111</v>
      </c>
      <c r="H9" s="137">
        <v>8</v>
      </c>
      <c r="I9" s="138">
        <v>7</v>
      </c>
      <c r="J9" s="138" t="s">
        <v>30</v>
      </c>
      <c r="K9" s="138">
        <v>8.5</v>
      </c>
      <c r="L9" s="139"/>
      <c r="M9" s="139"/>
      <c r="N9" s="139"/>
      <c r="O9" s="141">
        <v>4</v>
      </c>
      <c r="P9" s="142">
        <f>IF(O9="H","I",IF(OR(O9="DC",O9="C",O9="V"),0,ROUND(SUMPRODUCT(H9:O9,$H$8:$O$8)/100,1)))</f>
        <v>5.2</v>
      </c>
      <c r="Q9" s="143" t="str">
        <f t="shared" ref="Q9:Q10" si="0">IF(AND($P9&gt;=9,$P9&lt;=10),"A+","")&amp;IF(AND($P9&gt;=8.5,$P9&lt;=8.9),"A","")&amp;IF(AND($P9&gt;=8,$P9&lt;=8.4),"B+","")&amp;IF(AND($P9&gt;=7,$P9&lt;=7.9),"B","")&amp;IF(AND($P9&gt;=6.5,$P9&lt;=6.9),"C+","")&amp;IF(AND($P9&gt;=5.5,$P9&lt;=6.4),"C","")&amp;IF(AND($P9&gt;=5,$P9&lt;=5.4),"D+","")&amp;IF(AND($P9&gt;=4,$P9&lt;=4.9),"D","")&amp;IF(AND($P9&lt;4),"F","")</f>
        <v>D+</v>
      </c>
      <c r="R9" s="143" t="str">
        <f t="shared" ref="R9:R10" si="1">IF($P9&lt;4,"Kém",IF(AND($P9&gt;=4,$P9&lt;=5.4),"Trung bình yếu",IF(AND($P9&gt;=5.5,$P9&lt;=6.9),"Trung bình",IF(AND($P9&gt;=7,$P9&lt;=8.4),"Khá",IF(AND($P9&gt;=8.5,$P9&lt;=10),"Giỏi","")))))</f>
        <v>Trung bình yếu</v>
      </c>
      <c r="S9" s="144" t="str">
        <f>IF(OR($H9=0,$I9=0,$J9=0,$K9=0),"Không đủ ĐKDT",IF(AND(O9=0,P9&gt;=4),"Không đạt",IF(O9="V", "Vắng", IF(O9="DC", "Đình chỉ thi",IF(O9="H", "Vắng có phép","")))))</f>
        <v/>
      </c>
      <c r="T9" s="111" t="s">
        <v>62</v>
      </c>
      <c r="U9" s="99"/>
      <c r="V9" s="24"/>
      <c r="W9" s="85" t="str">
        <f>IF(S9="Không đủ ĐKDT","Học lại",IF(S9="Đình chỉ thi","Học lại",IF(AND(MID(G9,2,2)&lt;"12",S9="Vắng"),"Thi lại",IF(S9="Vắng có phép", "Thi lại",IF(AND((MID(G9,2,2)&lt;"12"),P9&lt;4.5),"Thi lại",IF(AND((MID(G9,2,2)&lt;"19"),P9&lt;4),"Học lại",IF(AND((MID(G9,2,2)&gt;"18"),P9&lt;4),"Thi lại",IF(AND(MID(G9,2,2)&gt;"18",O9=0),"Thi lại",IF(AND((MID(G9,2,2)&lt;"12"),O9=0),"Thi lại",IF(AND((MID(G9,2,2)&lt;"19"),(MID(G9,2,2)&gt;"11"),O9=0),"Học lại","Đạt"))))))))))</f>
        <v>Đạt</v>
      </c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</row>
    <row r="10" spans="1:38" ht="33" customHeight="1">
      <c r="B10" s="169">
        <v>2</v>
      </c>
      <c r="C10" s="170" t="s">
        <v>74</v>
      </c>
      <c r="D10" s="171" t="s">
        <v>75</v>
      </c>
      <c r="E10" s="172" t="s">
        <v>76</v>
      </c>
      <c r="F10" s="173" t="s">
        <v>77</v>
      </c>
      <c r="G10" s="170" t="s">
        <v>78</v>
      </c>
      <c r="H10" s="137">
        <v>8.5</v>
      </c>
      <c r="I10" s="137">
        <v>7</v>
      </c>
      <c r="J10" s="137" t="s">
        <v>30</v>
      </c>
      <c r="K10" s="137">
        <v>6.5</v>
      </c>
      <c r="L10" s="174"/>
      <c r="M10" s="174"/>
      <c r="N10" s="174"/>
      <c r="O10" s="175">
        <v>5</v>
      </c>
      <c r="P10" s="142">
        <f>IF(O10="H","I",IF(OR(O10="DC",O10="C",O10="V"),0,ROUND(SUMPRODUCT(H10:O10,$H$8:$O$8)/100,1)))</f>
        <v>5.7</v>
      </c>
      <c r="Q10" s="176" t="str">
        <f t="shared" si="0"/>
        <v>C</v>
      </c>
      <c r="R10" s="177" t="str">
        <f t="shared" si="1"/>
        <v>Trung bình</v>
      </c>
      <c r="S10" s="178" t="str">
        <f t="shared" ref="S10" si="2">IF(OR($H10=0,$I10=0,$J10=0,$K10=0),"Không đủ ĐKDT",IF(AND(O10=0,P10&gt;=4),"Không đạt",IF(O10="V", "Vắng", IF(O10="DC", "Đình chỉ thi",IF(O10="H", "Vắng có phép","")))))</f>
        <v/>
      </c>
      <c r="T10" s="126" t="s">
        <v>62</v>
      </c>
      <c r="U10" s="99"/>
      <c r="V10" s="24"/>
      <c r="W10" s="85" t="str">
        <f>IF(S10="Không đủ ĐKDT","Học lại",IF(S10="Đình chỉ thi","Học lại",IF(AND(MID(G10,2,2)&lt;"12",S10="Vắng"),"Thi lại",IF(S10="Vắng có phép", "Thi lại",IF(AND((MID(G10,2,2)&lt;"12"),P10&lt;4.5),"Thi lại",IF(AND((MID(G10,2,2)&lt;"19"),P10&lt;4),"Học lại",IF(AND((MID(G10,2,2)&gt;"18"),P10&lt;4),"Thi lại",IF(AND(MID(G10,2,2)&gt;"18",O10=0),"Thi lại",IF(AND((MID(G10,2,2)&lt;"12"),O10=0),"Thi lại",IF(AND((MID(G10,2,2)&lt;"19"),(MID(G10,2,2)&gt;"11"),O10=0),"Học lại","Đạt"))))))))))</f>
        <v>Đạt</v>
      </c>
      <c r="X10" s="73"/>
      <c r="Y10" s="73"/>
      <c r="Z10" s="73"/>
      <c r="AA10" s="65"/>
      <c r="AB10" s="65"/>
      <c r="AC10" s="65"/>
      <c r="AD10" s="65"/>
      <c r="AE10" s="64"/>
      <c r="AF10" s="65"/>
      <c r="AG10" s="65"/>
      <c r="AH10" s="65"/>
      <c r="AI10" s="65"/>
      <c r="AJ10" s="65"/>
      <c r="AK10" s="65"/>
      <c r="AL10" s="66"/>
    </row>
    <row r="11" spans="1:38" ht="16.8" hidden="1">
      <c r="A11" s="2"/>
      <c r="B11" s="200" t="s">
        <v>31</v>
      </c>
      <c r="C11" s="200"/>
      <c r="D11" s="39"/>
      <c r="E11" s="40"/>
      <c r="F11" s="40"/>
      <c r="G11" s="40"/>
      <c r="H11" s="41"/>
      <c r="I11" s="42"/>
      <c r="J11" s="42"/>
      <c r="K11" s="43"/>
      <c r="L11" s="43"/>
      <c r="M11" s="43"/>
      <c r="N11" s="43"/>
      <c r="O11" s="43"/>
      <c r="P11" s="43"/>
      <c r="Q11" s="43"/>
      <c r="R11" s="43"/>
      <c r="S11" s="43"/>
      <c r="T11" s="104" t="str">
        <f t="array" ref="T11">IFERROR(VLOOKUP($C11&amp;$S$3,CHOOSE({1,2},#REF!&amp;#REF!,#REF!),2,0),"")</f>
        <v/>
      </c>
      <c r="U11" s="3"/>
    </row>
    <row r="12" spans="1:38" ht="16.5" hidden="1" customHeight="1">
      <c r="A12" s="2"/>
      <c r="B12" s="44" t="s">
        <v>32</v>
      </c>
      <c r="C12" s="44"/>
      <c r="D12" s="45">
        <f>+$Z$7</f>
        <v>2</v>
      </c>
      <c r="E12" s="46" t="s">
        <v>33</v>
      </c>
      <c r="F12" s="185" t="s">
        <v>34</v>
      </c>
      <c r="G12" s="185"/>
      <c r="H12" s="185"/>
      <c r="I12" s="185"/>
      <c r="J12" s="185"/>
      <c r="K12" s="185"/>
      <c r="L12" s="185"/>
      <c r="M12" s="185"/>
      <c r="N12" s="185"/>
      <c r="O12" s="47">
        <f>$Z$7 -COUNTIF($S$8:$S$178,"Vắng") -COUNTIF($S$8:$S$178,"Vắng có phép") - COUNTIF($S$8:$S$178,"Đình chỉ thi") - COUNTIF($S$8:$S$178,"Không đủ ĐKDT")</f>
        <v>2</v>
      </c>
      <c r="P12" s="47"/>
      <c r="Q12" s="47"/>
      <c r="R12" s="48"/>
      <c r="S12" s="49" t="s">
        <v>33</v>
      </c>
      <c r="T12" s="104" t="str">
        <f t="array" ref="T12">IFERROR(VLOOKUP($C12&amp;$S$3,CHOOSE({1,2},#REF!&amp;#REF!,#REF!),2,0),"")</f>
        <v/>
      </c>
      <c r="U12" s="3"/>
    </row>
    <row r="13" spans="1:38" ht="16.5" hidden="1" customHeight="1">
      <c r="A13" s="2"/>
      <c r="B13" s="44" t="s">
        <v>35</v>
      </c>
      <c r="C13" s="44"/>
      <c r="D13" s="45">
        <f>+$AK$7</f>
        <v>2</v>
      </c>
      <c r="E13" s="46" t="s">
        <v>33</v>
      </c>
      <c r="F13" s="185" t="s">
        <v>36</v>
      </c>
      <c r="G13" s="185"/>
      <c r="H13" s="185"/>
      <c r="I13" s="185"/>
      <c r="J13" s="185"/>
      <c r="K13" s="185"/>
      <c r="L13" s="185"/>
      <c r="M13" s="185"/>
      <c r="N13" s="185"/>
      <c r="O13" s="50">
        <f>COUNTIF($S$8:$S$54,"Vắng")</f>
        <v>0</v>
      </c>
      <c r="P13" s="50"/>
      <c r="Q13" s="50"/>
      <c r="R13" s="51"/>
      <c r="S13" s="49" t="s">
        <v>33</v>
      </c>
      <c r="T13" s="104" t="str">
        <f t="array" ref="T13">IFERROR(VLOOKUP($C13&amp;$S$3,CHOOSE({1,2},#REF!&amp;#REF!,#REF!),2,0),"")</f>
        <v/>
      </c>
      <c r="U13" s="3"/>
    </row>
    <row r="14" spans="1:38" ht="16.5" hidden="1" customHeight="1">
      <c r="A14" s="2"/>
      <c r="B14" s="44" t="s">
        <v>48</v>
      </c>
      <c r="C14" s="44"/>
      <c r="D14" s="60">
        <f>COUNTIF(W9:W10,"Học lại")</f>
        <v>0</v>
      </c>
      <c r="E14" s="46" t="s">
        <v>33</v>
      </c>
      <c r="F14" s="185" t="s">
        <v>49</v>
      </c>
      <c r="G14" s="185"/>
      <c r="H14" s="185"/>
      <c r="I14" s="185"/>
      <c r="J14" s="185"/>
      <c r="K14" s="185"/>
      <c r="L14" s="185"/>
      <c r="M14" s="185"/>
      <c r="N14" s="185"/>
      <c r="O14" s="47">
        <f>COUNTIF($S$8:$S$54,"Vắng có phép")</f>
        <v>0</v>
      </c>
      <c r="P14" s="47"/>
      <c r="Q14" s="47"/>
      <c r="R14" s="48"/>
      <c r="S14" s="49" t="s">
        <v>33</v>
      </c>
      <c r="T14" s="104" t="str">
        <f t="array" ref="T14">IFERROR(VLOOKUP($C14&amp;$S$3,CHOOSE({1,2},#REF!&amp;#REF!,#REF!),2,0),"")</f>
        <v/>
      </c>
      <c r="U14" s="3"/>
    </row>
    <row r="15" spans="1:38" ht="3" hidden="1" customHeight="1">
      <c r="A15" s="2"/>
      <c r="B15" s="38"/>
      <c r="C15" s="39"/>
      <c r="D15" s="39"/>
      <c r="E15" s="40"/>
      <c r="F15" s="40"/>
      <c r="G15" s="40"/>
      <c r="H15" s="41"/>
      <c r="I15" s="42"/>
      <c r="J15" s="42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3"/>
    </row>
    <row r="16" spans="1:38" hidden="1">
      <c r="B16" s="80" t="s">
        <v>50</v>
      </c>
      <c r="C16" s="80"/>
      <c r="D16" s="81">
        <f>COUNTIF(W9:W10,"Thi lại")</f>
        <v>0</v>
      </c>
      <c r="E16" s="82" t="s">
        <v>33</v>
      </c>
      <c r="F16" s="3"/>
      <c r="G16" s="3"/>
      <c r="H16" s="3"/>
      <c r="I16" s="3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3"/>
    </row>
    <row r="17" spans="1:38" ht="24.75" customHeight="1">
      <c r="B17" s="80"/>
      <c r="C17" s="80"/>
      <c r="D17" s="81"/>
      <c r="E17" s="82"/>
      <c r="F17" s="3"/>
      <c r="G17" s="3"/>
      <c r="H17" s="3"/>
      <c r="I17" s="3"/>
      <c r="J17" s="186" t="s">
        <v>128</v>
      </c>
      <c r="K17" s="186"/>
      <c r="L17" s="186"/>
      <c r="M17" s="186"/>
      <c r="N17" s="186"/>
      <c r="O17" s="186"/>
      <c r="P17" s="186"/>
      <c r="Q17" s="186"/>
      <c r="R17" s="186"/>
      <c r="S17" s="186"/>
      <c r="T17" s="108"/>
      <c r="U17" s="3"/>
    </row>
    <row r="18" spans="1:38" ht="36" customHeight="1">
      <c r="A18" s="52"/>
      <c r="B18" s="216" t="s">
        <v>37</v>
      </c>
      <c r="C18" s="216"/>
      <c r="D18" s="216"/>
      <c r="E18" s="216"/>
      <c r="F18" s="216"/>
      <c r="G18" s="216"/>
      <c r="H18" s="216"/>
      <c r="I18" s="217"/>
      <c r="J18" s="218" t="s">
        <v>52</v>
      </c>
      <c r="K18" s="218"/>
      <c r="L18" s="218"/>
      <c r="M18" s="218"/>
      <c r="N18" s="218"/>
      <c r="O18" s="218"/>
      <c r="P18" s="218"/>
      <c r="Q18" s="218"/>
      <c r="R18" s="218"/>
      <c r="S18" s="218"/>
      <c r="T18" s="101"/>
      <c r="U18" s="3"/>
    </row>
    <row r="19" spans="1:38" ht="4.5" customHeight="1">
      <c r="A19" s="2"/>
      <c r="B19" s="219"/>
      <c r="C19" s="220"/>
      <c r="D19" s="220"/>
      <c r="E19" s="221"/>
      <c r="F19" s="221"/>
      <c r="G19" s="221"/>
      <c r="H19" s="222"/>
      <c r="I19" s="223"/>
      <c r="J19" s="223"/>
      <c r="K19" s="224"/>
      <c r="L19" s="224"/>
      <c r="M19" s="224"/>
      <c r="N19" s="224"/>
      <c r="O19" s="224"/>
      <c r="P19" s="224"/>
      <c r="Q19" s="224"/>
      <c r="R19" s="224"/>
      <c r="S19" s="224"/>
      <c r="T19" s="3"/>
      <c r="U19" s="3"/>
    </row>
    <row r="20" spans="1:38" s="2" customFormat="1">
      <c r="B20" s="216" t="s">
        <v>38</v>
      </c>
      <c r="C20" s="216"/>
      <c r="D20" s="225" t="s">
        <v>39</v>
      </c>
      <c r="E20" s="225"/>
      <c r="F20" s="225"/>
      <c r="G20" s="225"/>
      <c r="H20" s="225"/>
      <c r="I20" s="223"/>
      <c r="J20" s="223"/>
      <c r="K20" s="226"/>
      <c r="L20" s="226"/>
      <c r="M20" s="226"/>
      <c r="N20" s="226"/>
      <c r="O20" s="226"/>
      <c r="P20" s="226"/>
      <c r="Q20" s="226"/>
      <c r="R20" s="226"/>
      <c r="S20" s="226"/>
      <c r="T20" s="43"/>
      <c r="U20" s="3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</row>
    <row r="21" spans="1:38" s="2" customFormat="1">
      <c r="A21" s="1"/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3"/>
      <c r="U21" s="3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</row>
    <row r="22" spans="1:38" s="2" customFormat="1">
      <c r="A22" s="1"/>
      <c r="B22" s="224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3"/>
      <c r="U22" s="3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</row>
    <row r="23" spans="1:38" s="2" customFormat="1">
      <c r="A23" s="1"/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3"/>
      <c r="U23" s="3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</row>
    <row r="24" spans="1:38" s="2" customFormat="1" ht="9.75" customHeight="1">
      <c r="A24" s="1"/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3"/>
      <c r="U24" s="3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</row>
    <row r="25" spans="1:38" s="2" customFormat="1" ht="3.75" customHeight="1">
      <c r="A25" s="1"/>
      <c r="B25" s="224"/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3"/>
      <c r="U25" s="3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</row>
    <row r="26" spans="1:38" s="2" customFormat="1" ht="18.75" customHeight="1">
      <c r="A26" s="1"/>
      <c r="B26" s="227" t="s">
        <v>121</v>
      </c>
      <c r="C26" s="227"/>
      <c r="D26" s="227" t="s">
        <v>122</v>
      </c>
      <c r="E26" s="227"/>
      <c r="F26" s="227"/>
      <c r="G26" s="227"/>
      <c r="H26" s="227"/>
      <c r="I26" s="227"/>
      <c r="J26" s="227" t="s">
        <v>53</v>
      </c>
      <c r="K26" s="227"/>
      <c r="L26" s="227"/>
      <c r="M26" s="227"/>
      <c r="N26" s="227"/>
      <c r="O26" s="227"/>
      <c r="P26" s="227"/>
      <c r="Q26" s="227"/>
      <c r="R26" s="227"/>
      <c r="S26" s="227"/>
      <c r="T26" s="109"/>
      <c r="U26" s="3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</row>
    <row r="27" spans="1:38" s="2" customFormat="1" ht="36" customHeight="1">
      <c r="A27" s="1"/>
      <c r="B27" s="181"/>
      <c r="C27" s="181"/>
      <c r="D27" s="181"/>
      <c r="E27" s="181"/>
      <c r="F27" s="181"/>
      <c r="G27" s="181"/>
      <c r="H27" s="181"/>
      <c r="I27" s="53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01"/>
      <c r="U27" s="3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</row>
    <row r="28" spans="1:38" s="2" customFormat="1">
      <c r="A28" s="1"/>
      <c r="B28" s="38"/>
      <c r="C28" s="54"/>
      <c r="D28" s="54"/>
      <c r="E28" s="55"/>
      <c r="F28" s="55"/>
      <c r="G28" s="55"/>
      <c r="H28" s="56"/>
      <c r="I28" s="57"/>
      <c r="J28" s="57"/>
      <c r="K28" s="3"/>
      <c r="L28" s="3"/>
      <c r="M28" s="3"/>
      <c r="N28" s="3"/>
      <c r="O28" s="3"/>
      <c r="P28" s="3"/>
      <c r="Q28" s="3"/>
      <c r="R28" s="3"/>
      <c r="S28" s="3"/>
      <c r="T28" s="3"/>
      <c r="U28" s="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</row>
    <row r="29" spans="1:38" s="2" customFormat="1">
      <c r="A29" s="1"/>
      <c r="B29" s="181"/>
      <c r="C29" s="181"/>
      <c r="D29" s="183"/>
      <c r="E29" s="183"/>
      <c r="F29" s="183"/>
      <c r="G29" s="183"/>
      <c r="H29" s="183"/>
      <c r="I29" s="57"/>
      <c r="J29" s="57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</row>
    <row r="30" spans="1:38" s="2" customFormat="1">
      <c r="A30" s="1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</row>
    <row r="32" spans="1:38"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02"/>
    </row>
  </sheetData>
  <sheetProtection formatCells="0" formatColumns="0" formatRows="0" insertColumns="0" insertRows="0" insertHyperlinks="0" deleteColumns="0" deleteRows="0" sort="0" autoFilter="0" pivotTables="0"/>
  <autoFilter ref="A8:AL14">
    <filterColumn colId="1" showButton="0"/>
    <filterColumn colId="2" showButton="0"/>
    <filterColumn colId="3" showButton="0"/>
    <filterColumn colId="4" showButton="0"/>
    <filterColumn colId="5" showButton="0"/>
  </autoFilter>
  <mergeCells count="59">
    <mergeCell ref="B1:G1"/>
    <mergeCell ref="H1:S1"/>
    <mergeCell ref="B2:G2"/>
    <mergeCell ref="H2:T2"/>
    <mergeCell ref="B3:C3"/>
    <mergeCell ref="D3:M3"/>
    <mergeCell ref="N3:R3"/>
    <mergeCell ref="AI3:AJ5"/>
    <mergeCell ref="AK3:AL5"/>
    <mergeCell ref="B4:C4"/>
    <mergeCell ref="E4:F4"/>
    <mergeCell ref="G4:K4"/>
    <mergeCell ref="O4:S4"/>
    <mergeCell ref="X3:X6"/>
    <mergeCell ref="Y3:Y6"/>
    <mergeCell ref="Z3:Z6"/>
    <mergeCell ref="AA3:AD5"/>
    <mergeCell ref="AE3:AF5"/>
    <mergeCell ref="AG3:AH5"/>
    <mergeCell ref="K6:K7"/>
    <mergeCell ref="L6:L7"/>
    <mergeCell ref="M6:M7"/>
    <mergeCell ref="N6:N7"/>
    <mergeCell ref="B20:C20"/>
    <mergeCell ref="D20:H20"/>
    <mergeCell ref="T6:T8"/>
    <mergeCell ref="U6:U8"/>
    <mergeCell ref="B8:G8"/>
    <mergeCell ref="B11:C11"/>
    <mergeCell ref="F12:N12"/>
    <mergeCell ref="F13:N13"/>
    <mergeCell ref="O6:O7"/>
    <mergeCell ref="P6:P8"/>
    <mergeCell ref="Q6:Q7"/>
    <mergeCell ref="R6:R7"/>
    <mergeCell ref="S6:S8"/>
    <mergeCell ref="I6:I7"/>
    <mergeCell ref="B6:B7"/>
    <mergeCell ref="J6:J7"/>
    <mergeCell ref="F14:N14"/>
    <mergeCell ref="J16:T16"/>
    <mergeCell ref="J17:S17"/>
    <mergeCell ref="B18:H18"/>
    <mergeCell ref="J18:S18"/>
    <mergeCell ref="H6:H7"/>
    <mergeCell ref="C6:C7"/>
    <mergeCell ref="D6:E7"/>
    <mergeCell ref="F6:F7"/>
    <mergeCell ref="G6:G7"/>
    <mergeCell ref="B32:C32"/>
    <mergeCell ref="D32:I32"/>
    <mergeCell ref="J32:S32"/>
    <mergeCell ref="B26:C26"/>
    <mergeCell ref="D26:I26"/>
    <mergeCell ref="J26:S26"/>
    <mergeCell ref="B27:H27"/>
    <mergeCell ref="J27:S27"/>
    <mergeCell ref="B29:C29"/>
    <mergeCell ref="D29:H29"/>
  </mergeCells>
  <conditionalFormatting sqref="H9:O10">
    <cfRule type="cellIs" dxfId="107" priority="34" operator="greaterThan">
      <formula>10</formula>
    </cfRule>
  </conditionalFormatting>
  <conditionalFormatting sqref="O9:O10">
    <cfRule type="cellIs" dxfId="106" priority="28" operator="greaterThan">
      <formula>10</formula>
    </cfRule>
    <cfRule type="cellIs" dxfId="105" priority="29" operator="greaterThan">
      <formula>10</formula>
    </cfRule>
    <cfRule type="cellIs" dxfId="104" priority="30" operator="greaterThan">
      <formula>10</formula>
    </cfRule>
    <cfRule type="cellIs" dxfId="103" priority="31" operator="greaterThan">
      <formula>10</formula>
    </cfRule>
    <cfRule type="cellIs" dxfId="102" priority="32" operator="greaterThan">
      <formula>10</formula>
    </cfRule>
    <cfRule type="cellIs" dxfId="101" priority="33" operator="greaterThan">
      <formula>10</formula>
    </cfRule>
  </conditionalFormatting>
  <conditionalFormatting sqref="H9:K10">
    <cfRule type="cellIs" dxfId="100" priority="27" operator="greaterThan">
      <formula>10</formula>
    </cfRule>
  </conditionalFormatting>
  <conditionalFormatting sqref="C1:C1048576">
    <cfRule type="duplicateValues" dxfId="99" priority="58"/>
  </conditionalFormatting>
  <conditionalFormatting sqref="C26">
    <cfRule type="duplicateValues" dxfId="98" priority="2"/>
  </conditionalFormatting>
  <dataValidations count="2">
    <dataValidation allowBlank="1" showInputMessage="1" showErrorMessage="1" errorTitle="Không xóa dữ liệu" error="Không xóa dữ liệu" prompt="Không xóa dữ liệu" sqref="X2:AL7 W9:W10 D14"/>
    <dataValidation type="decimal" allowBlank="1" showInputMessage="1" showErrorMessage="1" sqref="H9:K10">
      <formula1>0</formula1>
      <formula2>10</formula2>
    </dataValidation>
  </dataValidations>
  <pageMargins left="0.35433070866141736" right="3.937007874015748E-2" top="1.2204724409448819" bottom="0.43307086614173229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AM31"/>
  <sheetViews>
    <sheetView workbookViewId="0">
      <pane ySplit="2" topLeftCell="A8" activePane="bottomLeft" state="frozen"/>
      <selection activeCell="A6" sqref="A6:XFD6"/>
      <selection pane="bottomLeft" activeCell="E27" sqref="E27"/>
    </sheetView>
  </sheetViews>
  <sheetFormatPr defaultColWidth="9" defaultRowHeight="15.6"/>
  <cols>
    <col min="1" max="1" width="9.765625E-2" style="1" customWidth="1"/>
    <col min="2" max="2" width="4" style="1" customWidth="1"/>
    <col min="3" max="3" width="12.09765625" style="1" customWidth="1"/>
    <col min="4" max="4" width="11.69921875" style="1" customWidth="1"/>
    <col min="5" max="5" width="6.5" style="1" customWidth="1"/>
    <col min="6" max="6" width="9.296875" style="1" hidden="1" customWidth="1"/>
    <col min="7" max="7" width="12.8984375" style="1" customWidth="1"/>
    <col min="8" max="9" width="4.296875" style="1" customWidth="1"/>
    <col min="10" max="10" width="4.296875" style="1" hidden="1" customWidth="1"/>
    <col min="11" max="11" width="4.296875" style="1" customWidth="1"/>
    <col min="12" max="12" width="3.19921875" style="1" hidden="1" customWidth="1"/>
    <col min="13" max="13" width="3.3984375" style="1" hidden="1" customWidth="1"/>
    <col min="14" max="14" width="7.296875" style="1" hidden="1" customWidth="1"/>
    <col min="15" max="15" width="9.09765625" style="1" hidden="1" customWidth="1"/>
    <col min="16" max="16" width="6.296875" style="1" customWidth="1"/>
    <col min="17" max="17" width="6.3984375" style="1" customWidth="1"/>
    <col min="18" max="18" width="6.3984375" style="1" hidden="1" customWidth="1"/>
    <col min="19" max="19" width="11.8984375" style="1" hidden="1" customWidth="1"/>
    <col min="20" max="20" width="20.796875" style="1" customWidth="1"/>
    <col min="21" max="21" width="5.69921875" style="1" hidden="1" customWidth="1"/>
    <col min="22" max="22" width="14.796875" style="1" customWidth="1"/>
    <col min="23" max="23" width="6.3984375" style="2" customWidth="1"/>
    <col min="24" max="24" width="9" style="61"/>
    <col min="25" max="25" width="9.09765625" style="61" bestFit="1" customWidth="1"/>
    <col min="26" max="26" width="9" style="61"/>
    <col min="27" max="27" width="10.296875" style="61" bestFit="1" customWidth="1"/>
    <col min="28" max="28" width="9.09765625" style="61" bestFit="1" customWidth="1"/>
    <col min="29" max="39" width="9" style="61"/>
    <col min="40" max="16384" width="9" style="1"/>
  </cols>
  <sheetData>
    <row r="1" spans="1:39" ht="27.75" customHeight="1">
      <c r="B1" s="207" t="s">
        <v>0</v>
      </c>
      <c r="C1" s="207"/>
      <c r="D1" s="207"/>
      <c r="E1" s="207"/>
      <c r="F1" s="207"/>
      <c r="G1" s="207"/>
      <c r="H1" s="208" t="s">
        <v>118</v>
      </c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100"/>
      <c r="V1" s="3"/>
    </row>
    <row r="2" spans="1:39" ht="25.5" customHeight="1">
      <c r="B2" s="213" t="s">
        <v>2</v>
      </c>
      <c r="C2" s="213"/>
      <c r="D2" s="213"/>
      <c r="E2" s="213"/>
      <c r="F2" s="213"/>
      <c r="G2" s="213"/>
      <c r="H2" s="214" t="s">
        <v>56</v>
      </c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4"/>
      <c r="W2" s="5"/>
      <c r="AE2" s="62"/>
      <c r="AF2" s="63"/>
      <c r="AG2" s="62"/>
      <c r="AH2" s="62"/>
      <c r="AI2" s="62"/>
      <c r="AJ2" s="63"/>
      <c r="AK2" s="62"/>
    </row>
    <row r="3" spans="1:39" ht="23.25" customHeight="1">
      <c r="B3" s="211" t="s">
        <v>3</v>
      </c>
      <c r="C3" s="211"/>
      <c r="D3" s="212" t="s">
        <v>104</v>
      </c>
      <c r="E3" s="212"/>
      <c r="F3" s="212"/>
      <c r="G3" s="212"/>
      <c r="H3" s="212"/>
      <c r="I3" s="212"/>
      <c r="J3" s="212"/>
      <c r="K3" s="212"/>
      <c r="L3" s="212"/>
      <c r="M3" s="212"/>
      <c r="N3" s="211" t="s">
        <v>55</v>
      </c>
      <c r="O3" s="211"/>
      <c r="P3" s="211"/>
      <c r="Q3" s="211"/>
      <c r="R3" s="211"/>
      <c r="S3" s="211"/>
      <c r="T3" s="86" t="s">
        <v>105</v>
      </c>
      <c r="U3" s="86"/>
      <c r="X3" s="62"/>
      <c r="Y3" s="203" t="s">
        <v>47</v>
      </c>
      <c r="Z3" s="203" t="s">
        <v>9</v>
      </c>
      <c r="AA3" s="203" t="s">
        <v>46</v>
      </c>
      <c r="AB3" s="203" t="s">
        <v>45</v>
      </c>
      <c r="AC3" s="203"/>
      <c r="AD3" s="203"/>
      <c r="AE3" s="203"/>
      <c r="AF3" s="203" t="s">
        <v>44</v>
      </c>
      <c r="AG3" s="203"/>
      <c r="AH3" s="203" t="s">
        <v>42</v>
      </c>
      <c r="AI3" s="203"/>
      <c r="AJ3" s="203" t="s">
        <v>43</v>
      </c>
      <c r="AK3" s="203"/>
      <c r="AL3" s="203" t="s">
        <v>41</v>
      </c>
      <c r="AM3" s="203"/>
    </row>
    <row r="4" spans="1:39" ht="17.25" customHeight="1">
      <c r="B4" s="204" t="s">
        <v>4</v>
      </c>
      <c r="C4" s="204"/>
      <c r="D4" s="103">
        <v>3</v>
      </c>
      <c r="E4" s="205"/>
      <c r="F4" s="205"/>
      <c r="G4" s="206" t="s">
        <v>69</v>
      </c>
      <c r="H4" s="206"/>
      <c r="I4" s="206"/>
      <c r="J4" s="206"/>
      <c r="K4" s="206"/>
      <c r="L4" s="86"/>
      <c r="M4" s="86"/>
      <c r="N4" s="86" t="s">
        <v>66</v>
      </c>
      <c r="O4" s="86"/>
      <c r="P4" s="205" t="s">
        <v>132</v>
      </c>
      <c r="Q4" s="205"/>
      <c r="R4" s="205"/>
      <c r="S4" s="205"/>
      <c r="T4" s="205"/>
      <c r="U4" s="86"/>
      <c r="X4" s="62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</row>
    <row r="5" spans="1:39" ht="5.2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58"/>
      <c r="Q5" s="3"/>
      <c r="R5" s="3"/>
      <c r="S5" s="3"/>
      <c r="T5" s="3"/>
      <c r="U5" s="3"/>
      <c r="X5" s="62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</row>
    <row r="6" spans="1:39" ht="44.25" customHeight="1">
      <c r="B6" s="193" t="s">
        <v>5</v>
      </c>
      <c r="C6" s="187" t="s">
        <v>6</v>
      </c>
      <c r="D6" s="189" t="s">
        <v>7</v>
      </c>
      <c r="E6" s="190"/>
      <c r="F6" s="193" t="s">
        <v>8</v>
      </c>
      <c r="G6" s="193" t="s">
        <v>9</v>
      </c>
      <c r="H6" s="184" t="s">
        <v>10</v>
      </c>
      <c r="I6" s="184" t="s">
        <v>11</v>
      </c>
      <c r="J6" s="184" t="s">
        <v>12</v>
      </c>
      <c r="K6" s="184" t="s">
        <v>13</v>
      </c>
      <c r="L6" s="202" t="s">
        <v>14</v>
      </c>
      <c r="M6" s="202" t="s">
        <v>15</v>
      </c>
      <c r="N6" s="202" t="s">
        <v>16</v>
      </c>
      <c r="O6" s="201" t="s">
        <v>17</v>
      </c>
      <c r="P6" s="202" t="s">
        <v>18</v>
      </c>
      <c r="Q6" s="193" t="s">
        <v>19</v>
      </c>
      <c r="R6" s="202" t="s">
        <v>20</v>
      </c>
      <c r="S6" s="193" t="s">
        <v>21</v>
      </c>
      <c r="T6" s="193" t="s">
        <v>22</v>
      </c>
      <c r="U6" s="193" t="s">
        <v>23</v>
      </c>
      <c r="V6" s="196"/>
      <c r="X6" s="62"/>
      <c r="Y6" s="203"/>
      <c r="Z6" s="203"/>
      <c r="AA6" s="203"/>
      <c r="AB6" s="65" t="s">
        <v>24</v>
      </c>
      <c r="AC6" s="65" t="s">
        <v>25</v>
      </c>
      <c r="AD6" s="65" t="s">
        <v>26</v>
      </c>
      <c r="AE6" s="65" t="s">
        <v>27</v>
      </c>
      <c r="AF6" s="65" t="s">
        <v>28</v>
      </c>
      <c r="AG6" s="65" t="s">
        <v>27</v>
      </c>
      <c r="AH6" s="65" t="s">
        <v>28</v>
      </c>
      <c r="AI6" s="65" t="s">
        <v>27</v>
      </c>
      <c r="AJ6" s="65" t="s">
        <v>28</v>
      </c>
      <c r="AK6" s="65" t="s">
        <v>27</v>
      </c>
      <c r="AL6" s="65" t="s">
        <v>28</v>
      </c>
      <c r="AM6" s="66" t="s">
        <v>27</v>
      </c>
    </row>
    <row r="7" spans="1:39" ht="44.25" customHeight="1">
      <c r="B7" s="194"/>
      <c r="C7" s="188"/>
      <c r="D7" s="191"/>
      <c r="E7" s="192"/>
      <c r="F7" s="194"/>
      <c r="G7" s="194"/>
      <c r="H7" s="184"/>
      <c r="I7" s="184"/>
      <c r="J7" s="184"/>
      <c r="K7" s="184"/>
      <c r="L7" s="202"/>
      <c r="M7" s="202"/>
      <c r="N7" s="202"/>
      <c r="O7" s="201"/>
      <c r="P7" s="202"/>
      <c r="Q7" s="195"/>
      <c r="R7" s="202"/>
      <c r="S7" s="194"/>
      <c r="T7" s="195"/>
      <c r="U7" s="195"/>
      <c r="V7" s="196"/>
      <c r="W7" s="8"/>
      <c r="X7" s="62"/>
      <c r="Y7" s="67" t="str">
        <f>+D3</f>
        <v>Kế toán quản trị 1</v>
      </c>
      <c r="Z7" s="68">
        <f>+P3</f>
        <v>0</v>
      </c>
      <c r="AA7" s="69">
        <f>+$AJ$7+$AL$7+$AH$7</f>
        <v>1</v>
      </c>
      <c r="AB7" s="63">
        <f>COUNTIF($T$8:$T$47,"Khiển trách")</f>
        <v>0</v>
      </c>
      <c r="AC7" s="63">
        <f>COUNTIF($T$8:$T$47,"Cảnh cáo")</f>
        <v>0</v>
      </c>
      <c r="AD7" s="63">
        <f>COUNTIF($T$8:$T$47,"Đình chỉ thi")</f>
        <v>0</v>
      </c>
      <c r="AE7" s="70">
        <f>+($AB$7+$AC$7+$AD$7)/$AA$7*100%</f>
        <v>0</v>
      </c>
      <c r="AF7" s="63">
        <f>SUM(COUNTIF($T$8:$T$45,"Vắng"),COUNTIF($T$8:$T$45,"Vắng có phép"))</f>
        <v>0</v>
      </c>
      <c r="AG7" s="71">
        <f>+$AF$7/$AA$7</f>
        <v>0</v>
      </c>
      <c r="AH7" s="72">
        <f>COUNTIF($X$8:$X$45,"Thi lại")</f>
        <v>0</v>
      </c>
      <c r="AI7" s="71">
        <f>+$AH$7/$AA$7</f>
        <v>0</v>
      </c>
      <c r="AJ7" s="72">
        <f>COUNTIF($X$8:$X$46,"Học lại")</f>
        <v>0</v>
      </c>
      <c r="AK7" s="71">
        <f>+$AJ$7/$AA$7</f>
        <v>0</v>
      </c>
      <c r="AL7" s="63">
        <f>COUNTIF($X$9:$X$46,"Đạt")</f>
        <v>1</v>
      </c>
      <c r="AM7" s="70">
        <f>+$AL$7/$AA$7</f>
        <v>1</v>
      </c>
    </row>
    <row r="8" spans="1:39" ht="14.25" customHeight="1">
      <c r="B8" s="197" t="s">
        <v>29</v>
      </c>
      <c r="C8" s="198"/>
      <c r="D8" s="198"/>
      <c r="E8" s="198"/>
      <c r="F8" s="198"/>
      <c r="G8" s="199"/>
      <c r="H8" s="9">
        <v>10</v>
      </c>
      <c r="I8" s="9">
        <v>10</v>
      </c>
      <c r="J8" s="84"/>
      <c r="K8" s="9">
        <v>10</v>
      </c>
      <c r="L8" s="10"/>
      <c r="M8" s="11"/>
      <c r="N8" s="11"/>
      <c r="O8" s="12"/>
      <c r="P8" s="59">
        <f>100-(H8+I8+J8+K8)</f>
        <v>70</v>
      </c>
      <c r="Q8" s="194"/>
      <c r="R8" s="13"/>
      <c r="S8" s="13"/>
      <c r="T8" s="194"/>
      <c r="U8" s="194"/>
      <c r="V8" s="196"/>
      <c r="X8" s="62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</row>
    <row r="9" spans="1:39" ht="33" customHeight="1">
      <c r="B9" s="132">
        <v>1</v>
      </c>
      <c r="C9" s="133" t="s">
        <v>96</v>
      </c>
      <c r="D9" s="134" t="s">
        <v>97</v>
      </c>
      <c r="E9" s="135" t="s">
        <v>98</v>
      </c>
      <c r="F9" s="136" t="s">
        <v>99</v>
      </c>
      <c r="G9" s="133" t="s">
        <v>100</v>
      </c>
      <c r="H9" s="137">
        <v>7</v>
      </c>
      <c r="I9" s="138">
        <v>4.5</v>
      </c>
      <c r="J9" s="138" t="s">
        <v>30</v>
      </c>
      <c r="K9" s="138">
        <v>7</v>
      </c>
      <c r="L9" s="139"/>
      <c r="M9" s="139"/>
      <c r="N9" s="139"/>
      <c r="O9" s="140"/>
      <c r="P9" s="141">
        <v>8</v>
      </c>
      <c r="Q9" s="142">
        <f>IF(P9="H","I",IF(OR(P9="DC",P9="C",P9="V"),0,ROUND(SUMPRODUCT(H9:P9,$H$8:$P$8)/100,1)))</f>
        <v>7.5</v>
      </c>
      <c r="R9" s="143" t="str">
        <f t="shared" ref="R9" si="0">IF(AND($Q9&gt;=9,$Q9&lt;=10),"A+","")&amp;IF(AND($Q9&gt;=8.5,$Q9&lt;=8.9),"A","")&amp;IF(AND($Q9&gt;=8,$Q9&lt;=8.4),"B+","")&amp;IF(AND($Q9&gt;=7,$Q9&lt;=7.9),"B","")&amp;IF(AND($Q9&gt;=6.5,$Q9&lt;=6.9),"C+","")&amp;IF(AND($Q9&gt;=5.5,$Q9&lt;=6.4),"C","")&amp;IF(AND($Q9&gt;=5,$Q9&lt;=5.4),"D+","")&amp;IF(AND($Q9&gt;=4,$Q9&lt;=4.9),"D","")&amp;IF(AND($Q9&lt;4),"F","")</f>
        <v>B</v>
      </c>
      <c r="S9" s="143" t="str">
        <f t="shared" ref="S9" si="1">IF($Q9&lt;4,"Kém",IF(AND($Q9&gt;=4,$Q9&lt;=5.4),"Trung bình yếu",IF(AND($Q9&gt;=5.5,$Q9&lt;=6.9),"Trung bình",IF(AND($Q9&gt;=7,$Q9&lt;=8.4),"Khá",IF(AND($Q9&gt;=8.5,$Q9&lt;=10),"Giỏi","")))))</f>
        <v>Khá</v>
      </c>
      <c r="T9" s="144" t="str">
        <f>IF(OR($H9=0,$I9=0,$J9=0,$K9=0),"Không đủ ĐKDT",IF(AND(P9=0,Q9&gt;=4),"Không đạt",IF(P9="V", "Vắng", IF(P9="DC", "Đình chỉ thi",IF(P9="H", "Vắng có phép","")))))</f>
        <v/>
      </c>
      <c r="U9" s="111" t="s">
        <v>62</v>
      </c>
      <c r="V9" s="99"/>
      <c r="W9" s="24"/>
      <c r="X9" s="85" t="str">
        <f t="shared" ref="X9" si="2">IF(T9="Không đủ ĐKDT","Học lại",IF(T9="Đình chỉ thi","Học lại",IF(AND(MID(G9,2,2)&lt;"12",T9="Vắng"),"Thi lại",IF(T9="Vắng có phép", "Thi lại",IF(AND((MID(G9,2,2)&lt;"12"),Q9&lt;4.5),"Thi lại",IF(AND((MID(G9,2,2)&lt;"19"),Q9&lt;4),"Học lại",IF(AND((MID(G9,2,2)&gt;"18"),Q9&lt;4),"Thi lại",IF(AND(MID(G9,2,2)&gt;"18",P9=0),"Thi lại",IF(AND((MID(G9,2,2)&lt;"12"),P9=0),"Thi lại",IF(AND((MID(G9,2,2)&lt;"19"),(MID(G9,2,2)&gt;"11"),P9=0),"Học lại","Đạt"))))))))))</f>
        <v>Đạt</v>
      </c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</row>
    <row r="10" spans="1:39" ht="16.8" hidden="1">
      <c r="A10" s="2"/>
      <c r="B10" s="200" t="s">
        <v>31</v>
      </c>
      <c r="C10" s="200"/>
      <c r="D10" s="39"/>
      <c r="E10" s="40"/>
      <c r="F10" s="40"/>
      <c r="G10" s="40"/>
      <c r="H10" s="41"/>
      <c r="I10" s="42"/>
      <c r="J10" s="42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104" t="str">
        <f t="array" ref="U10">IFERROR(VLOOKUP($C10&amp;$T$3,CHOOSE({1,2},#REF!&amp;#REF!,#REF!),2,0),"")</f>
        <v/>
      </c>
      <c r="V10" s="3"/>
    </row>
    <row r="11" spans="1:39" ht="16.5" hidden="1" customHeight="1">
      <c r="A11" s="2"/>
      <c r="B11" s="44" t="s">
        <v>32</v>
      </c>
      <c r="C11" s="44"/>
      <c r="D11" s="45">
        <f>+$AA$7</f>
        <v>1</v>
      </c>
      <c r="E11" s="46" t="s">
        <v>33</v>
      </c>
      <c r="F11" s="185" t="s">
        <v>34</v>
      </c>
      <c r="G11" s="185"/>
      <c r="H11" s="185"/>
      <c r="I11" s="185"/>
      <c r="J11" s="185"/>
      <c r="K11" s="185"/>
      <c r="L11" s="185"/>
      <c r="M11" s="185"/>
      <c r="N11" s="185"/>
      <c r="O11" s="185"/>
      <c r="P11" s="47">
        <f>$AA$7 -COUNTIF($T$8:$T$177,"Vắng") -COUNTIF($T$8:$T$177,"Vắng có phép") - COUNTIF($T$8:$T$177,"Đình chỉ thi") - COUNTIF($T$8:$T$177,"Không đủ ĐKDT")</f>
        <v>1</v>
      </c>
      <c r="Q11" s="47"/>
      <c r="R11" s="47"/>
      <c r="S11" s="48"/>
      <c r="T11" s="49" t="s">
        <v>33</v>
      </c>
      <c r="U11" s="104" t="str">
        <f t="array" ref="U11">IFERROR(VLOOKUP($C11&amp;$T$3,CHOOSE({1,2},#REF!&amp;#REF!,#REF!),2,0),"")</f>
        <v/>
      </c>
      <c r="V11" s="3"/>
    </row>
    <row r="12" spans="1:39" ht="16.5" hidden="1" customHeight="1">
      <c r="A12" s="2"/>
      <c r="B12" s="44" t="s">
        <v>35</v>
      </c>
      <c r="C12" s="44"/>
      <c r="D12" s="45">
        <f>+$AL$7</f>
        <v>1</v>
      </c>
      <c r="E12" s="46" t="s">
        <v>33</v>
      </c>
      <c r="F12" s="185" t="s">
        <v>36</v>
      </c>
      <c r="G12" s="185"/>
      <c r="H12" s="185"/>
      <c r="I12" s="185"/>
      <c r="J12" s="185"/>
      <c r="K12" s="185"/>
      <c r="L12" s="185"/>
      <c r="M12" s="185"/>
      <c r="N12" s="185"/>
      <c r="O12" s="185"/>
      <c r="P12" s="50">
        <f>COUNTIF($T$8:$T$53,"Vắng")</f>
        <v>0</v>
      </c>
      <c r="Q12" s="50"/>
      <c r="R12" s="50"/>
      <c r="S12" s="51"/>
      <c r="T12" s="49" t="s">
        <v>33</v>
      </c>
      <c r="U12" s="104" t="str">
        <f t="array" ref="U12">IFERROR(VLOOKUP($C12&amp;$T$3,CHOOSE({1,2},#REF!&amp;#REF!,#REF!),2,0),"")</f>
        <v/>
      </c>
      <c r="V12" s="3"/>
    </row>
    <row r="13" spans="1:39" ht="16.5" hidden="1" customHeight="1">
      <c r="A13" s="2"/>
      <c r="B13" s="44" t="s">
        <v>48</v>
      </c>
      <c r="C13" s="44"/>
      <c r="D13" s="60">
        <f>COUNTIF(X9:X9,"Học lại")</f>
        <v>0</v>
      </c>
      <c r="E13" s="46" t="s">
        <v>33</v>
      </c>
      <c r="F13" s="185" t="s">
        <v>49</v>
      </c>
      <c r="G13" s="185"/>
      <c r="H13" s="185"/>
      <c r="I13" s="185"/>
      <c r="J13" s="185"/>
      <c r="K13" s="185"/>
      <c r="L13" s="185"/>
      <c r="M13" s="185"/>
      <c r="N13" s="185"/>
      <c r="O13" s="185"/>
      <c r="P13" s="47">
        <f>COUNTIF($T$8:$T$53,"Vắng có phép")</f>
        <v>0</v>
      </c>
      <c r="Q13" s="47"/>
      <c r="R13" s="47"/>
      <c r="S13" s="48"/>
      <c r="T13" s="49" t="s">
        <v>33</v>
      </c>
      <c r="U13" s="104" t="str">
        <f t="array" ref="U13">IFERROR(VLOOKUP($C13&amp;$T$3,CHOOSE({1,2},#REF!&amp;#REF!,#REF!),2,0),"")</f>
        <v/>
      </c>
      <c r="V13" s="3"/>
    </row>
    <row r="14" spans="1:39" ht="3" hidden="1" customHeight="1">
      <c r="A14" s="2"/>
      <c r="B14" s="38"/>
      <c r="C14" s="39"/>
      <c r="D14" s="39"/>
      <c r="E14" s="40"/>
      <c r="F14" s="40"/>
      <c r="G14" s="40"/>
      <c r="H14" s="41"/>
      <c r="I14" s="42"/>
      <c r="J14" s="42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3"/>
    </row>
    <row r="15" spans="1:39" hidden="1">
      <c r="B15" s="80" t="s">
        <v>50</v>
      </c>
      <c r="C15" s="80"/>
      <c r="D15" s="81">
        <f>COUNTIF(X9:X9,"Thi lại")</f>
        <v>0</v>
      </c>
      <c r="E15" s="82" t="s">
        <v>33</v>
      </c>
      <c r="F15" s="3"/>
      <c r="G15" s="3"/>
      <c r="H15" s="3"/>
      <c r="I15" s="3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3"/>
    </row>
    <row r="16" spans="1:39" ht="24.75" customHeight="1">
      <c r="B16" s="80"/>
      <c r="C16" s="80"/>
      <c r="D16" s="81"/>
      <c r="E16" s="82"/>
      <c r="F16" s="3"/>
      <c r="G16" s="3"/>
      <c r="H16" s="3"/>
      <c r="I16" s="3"/>
      <c r="J16" s="186" t="s">
        <v>131</v>
      </c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08"/>
      <c r="V16" s="3"/>
    </row>
    <row r="17" spans="1:39" ht="36" customHeight="1">
      <c r="A17" s="52"/>
      <c r="B17" s="216" t="s">
        <v>37</v>
      </c>
      <c r="C17" s="216"/>
      <c r="D17" s="216"/>
      <c r="E17" s="216"/>
      <c r="F17" s="216"/>
      <c r="G17" s="216"/>
      <c r="H17" s="216"/>
      <c r="I17" s="217"/>
      <c r="J17" s="218" t="s">
        <v>52</v>
      </c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101"/>
      <c r="V17" s="3"/>
    </row>
    <row r="18" spans="1:39" ht="4.5" customHeight="1">
      <c r="A18" s="2"/>
      <c r="B18" s="219"/>
      <c r="C18" s="220"/>
      <c r="D18" s="220"/>
      <c r="E18" s="221"/>
      <c r="F18" s="221"/>
      <c r="G18" s="221"/>
      <c r="H18" s="222"/>
      <c r="I18" s="223"/>
      <c r="J18" s="223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3"/>
      <c r="V18" s="3"/>
    </row>
    <row r="19" spans="1:39" s="2" customFormat="1">
      <c r="B19" s="216" t="s">
        <v>38</v>
      </c>
      <c r="C19" s="216"/>
      <c r="D19" s="225" t="s">
        <v>39</v>
      </c>
      <c r="E19" s="225"/>
      <c r="F19" s="225"/>
      <c r="G19" s="225"/>
      <c r="H19" s="225"/>
      <c r="I19" s="223"/>
      <c r="J19" s="223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43"/>
      <c r="V19" s="3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</row>
    <row r="20" spans="1:39" s="2" customFormat="1">
      <c r="A20" s="1"/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3"/>
      <c r="V20" s="3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</row>
    <row r="21" spans="1:39" s="2" customFormat="1">
      <c r="A21" s="1"/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3"/>
      <c r="V21" s="3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</row>
    <row r="22" spans="1:39" s="2" customFormat="1">
      <c r="A22" s="1"/>
      <c r="B22" s="224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3"/>
      <c r="V22" s="3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</row>
    <row r="23" spans="1:39" s="2" customFormat="1" ht="9.75" customHeight="1">
      <c r="A23" s="1"/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3"/>
      <c r="V23" s="3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</row>
    <row r="24" spans="1:39" s="2" customFormat="1" ht="3.75" customHeight="1">
      <c r="A24" s="1"/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3"/>
      <c r="V24" s="3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</row>
    <row r="25" spans="1:39" s="2" customFormat="1" ht="18.75" customHeight="1">
      <c r="A25" s="1"/>
      <c r="B25" s="227" t="s">
        <v>121</v>
      </c>
      <c r="C25" s="227"/>
      <c r="D25" s="227" t="s">
        <v>122</v>
      </c>
      <c r="E25" s="227"/>
      <c r="F25" s="227"/>
      <c r="G25" s="227"/>
      <c r="H25" s="227"/>
      <c r="I25" s="227"/>
      <c r="J25" s="227" t="s">
        <v>53</v>
      </c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109"/>
      <c r="V25" s="3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</row>
    <row r="26" spans="1:39" s="2" customFormat="1" ht="36" customHeight="1">
      <c r="A26" s="1"/>
      <c r="B26" s="216"/>
      <c r="C26" s="216"/>
      <c r="D26" s="216"/>
      <c r="E26" s="216"/>
      <c r="F26" s="216"/>
      <c r="G26" s="216"/>
      <c r="H26" s="216"/>
      <c r="I26" s="217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101"/>
      <c r="V26" s="3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</row>
    <row r="27" spans="1:39" s="2" customFormat="1">
      <c r="A27" s="1"/>
      <c r="B27" s="219"/>
      <c r="C27" s="220"/>
      <c r="D27" s="220"/>
      <c r="E27" s="221"/>
      <c r="F27" s="221"/>
      <c r="G27" s="221"/>
      <c r="H27" s="222"/>
      <c r="I27" s="223"/>
      <c r="J27" s="223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3"/>
      <c r="V27" s="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</row>
    <row r="28" spans="1:39" s="2" customFormat="1">
      <c r="A28" s="1"/>
      <c r="B28" s="216"/>
      <c r="C28" s="216"/>
      <c r="D28" s="225"/>
      <c r="E28" s="225"/>
      <c r="F28" s="225"/>
      <c r="G28" s="225"/>
      <c r="H28" s="225"/>
      <c r="I28" s="223"/>
      <c r="J28" s="223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43"/>
      <c r="V28" s="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</row>
    <row r="29" spans="1:39" s="2" customFormat="1">
      <c r="A29" s="1"/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3"/>
      <c r="V29" s="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</row>
    <row r="30" spans="1:39"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</row>
    <row r="31" spans="1:39"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02"/>
    </row>
  </sheetData>
  <sheetProtection formatCells="0" formatColumns="0" formatRows="0" insertColumns="0" insertRows="0" insertHyperlinks="0" deleteColumns="0" deleteRows="0" sort="0" autoFilter="0" pivotTables="0"/>
  <autoFilter ref="A8:AM13">
    <filterColumn colId="1" showButton="0"/>
    <filterColumn colId="2" showButton="0"/>
    <filterColumn colId="3" showButton="0"/>
    <filterColumn colId="4" showButton="0"/>
    <filterColumn colId="5" showButton="0"/>
  </autoFilter>
  <mergeCells count="60">
    <mergeCell ref="B1:G1"/>
    <mergeCell ref="H1:T1"/>
    <mergeCell ref="B2:G2"/>
    <mergeCell ref="H2:U2"/>
    <mergeCell ref="B3:C3"/>
    <mergeCell ref="D3:M3"/>
    <mergeCell ref="N3:S3"/>
    <mergeCell ref="AJ3:AK5"/>
    <mergeCell ref="AL3:AM5"/>
    <mergeCell ref="B4:C4"/>
    <mergeCell ref="E4:F4"/>
    <mergeCell ref="G4:K4"/>
    <mergeCell ref="P4:T4"/>
    <mergeCell ref="Y3:Y6"/>
    <mergeCell ref="Z3:Z6"/>
    <mergeCell ref="AA3:AA6"/>
    <mergeCell ref="AB3:AE5"/>
    <mergeCell ref="AF3:AG5"/>
    <mergeCell ref="AH3:AI5"/>
    <mergeCell ref="K6:K7"/>
    <mergeCell ref="L6:L7"/>
    <mergeCell ref="M6:M7"/>
    <mergeCell ref="N6:N7"/>
    <mergeCell ref="B19:C19"/>
    <mergeCell ref="D19:H19"/>
    <mergeCell ref="U6:U8"/>
    <mergeCell ref="V6:V8"/>
    <mergeCell ref="B8:G8"/>
    <mergeCell ref="B10:C10"/>
    <mergeCell ref="F11:O11"/>
    <mergeCell ref="F12:O12"/>
    <mergeCell ref="O6:O7"/>
    <mergeCell ref="P6:P7"/>
    <mergeCell ref="Q6:Q8"/>
    <mergeCell ref="R6:R7"/>
    <mergeCell ref="S6:S7"/>
    <mergeCell ref="T6:T8"/>
    <mergeCell ref="I6:I7"/>
    <mergeCell ref="B6:B7"/>
    <mergeCell ref="J6:J7"/>
    <mergeCell ref="F13:O13"/>
    <mergeCell ref="J15:U15"/>
    <mergeCell ref="J16:T16"/>
    <mergeCell ref="B17:H17"/>
    <mergeCell ref="J17:T17"/>
    <mergeCell ref="H6:H7"/>
    <mergeCell ref="C6:C7"/>
    <mergeCell ref="D6:E7"/>
    <mergeCell ref="F6:F7"/>
    <mergeCell ref="G6:G7"/>
    <mergeCell ref="B31:C31"/>
    <mergeCell ref="D31:I31"/>
    <mergeCell ref="J31:T31"/>
    <mergeCell ref="B25:C25"/>
    <mergeCell ref="D25:I25"/>
    <mergeCell ref="J25:T25"/>
    <mergeCell ref="B26:H26"/>
    <mergeCell ref="J26:T26"/>
    <mergeCell ref="B28:C28"/>
    <mergeCell ref="D28:H28"/>
  </mergeCells>
  <conditionalFormatting sqref="P9 H9:N9">
    <cfRule type="cellIs" dxfId="97" priority="35" operator="greaterThan">
      <formula>10</formula>
    </cfRule>
  </conditionalFormatting>
  <conditionalFormatting sqref="P9">
    <cfRule type="cellIs" dxfId="96" priority="29" operator="greaterThan">
      <formula>10</formula>
    </cfRule>
    <cfRule type="cellIs" dxfId="95" priority="30" operator="greaterThan">
      <formula>10</formula>
    </cfRule>
    <cfRule type="cellIs" dxfId="94" priority="31" operator="greaterThan">
      <formula>10</formula>
    </cfRule>
    <cfRule type="cellIs" dxfId="93" priority="32" operator="greaterThan">
      <formula>10</formula>
    </cfRule>
    <cfRule type="cellIs" dxfId="92" priority="33" operator="greaterThan">
      <formula>10</formula>
    </cfRule>
    <cfRule type="cellIs" dxfId="91" priority="34" operator="greaterThan">
      <formula>10</formula>
    </cfRule>
  </conditionalFormatting>
  <conditionalFormatting sqref="H9:K9">
    <cfRule type="cellIs" dxfId="90" priority="28" operator="greaterThan">
      <formula>10</formula>
    </cfRule>
  </conditionalFormatting>
  <conditionalFormatting sqref="O32:O1048576 O2 O27:O30 O4:O15 O18:O24">
    <cfRule type="duplicateValues" dxfId="89" priority="27"/>
  </conditionalFormatting>
  <conditionalFormatting sqref="O27:O30">
    <cfRule type="duplicateValues" dxfId="88" priority="5"/>
  </conditionalFormatting>
  <conditionalFormatting sqref="O4">
    <cfRule type="duplicateValues" dxfId="87" priority="4"/>
  </conditionalFormatting>
  <conditionalFormatting sqref="C1:C1048576">
    <cfRule type="duplicateValues" dxfId="86" priority="59"/>
  </conditionalFormatting>
  <conditionalFormatting sqref="C25">
    <cfRule type="duplicateValues" dxfId="85" priority="3"/>
  </conditionalFormatting>
  <conditionalFormatting sqref="C25">
    <cfRule type="duplicateValues" dxfId="84" priority="2"/>
  </conditionalFormatting>
  <conditionalFormatting sqref="C25">
    <cfRule type="duplicateValues" dxfId="83" priority="1"/>
  </conditionalFormatting>
  <dataValidations count="2">
    <dataValidation allowBlank="1" showInputMessage="1" showErrorMessage="1" errorTitle="Không xóa dữ liệu" error="Không xóa dữ liệu" prompt="Không xóa dữ liệu" sqref="D13 Y2:AM7 X9"/>
    <dataValidation type="decimal" allowBlank="1" showInputMessage="1" showErrorMessage="1" sqref="H9:K9">
      <formula1>0</formula1>
      <formula2>10</formula2>
    </dataValidation>
  </dataValidations>
  <pageMargins left="0.55118110236220474" right="3.937007874015748E-2" top="1.4173228346456694" bottom="0.43307086614173229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AL32"/>
  <sheetViews>
    <sheetView workbookViewId="0">
      <pane ySplit="2" topLeftCell="A10" activePane="bottomLeft" state="frozen"/>
      <selection activeCell="A6" sqref="A6:XFD6"/>
      <selection pane="bottomLeft" activeCell="E22" sqref="E22"/>
    </sheetView>
  </sheetViews>
  <sheetFormatPr defaultColWidth="9" defaultRowHeight="15.6"/>
  <cols>
    <col min="1" max="1" width="9.765625E-2" style="1" customWidth="1"/>
    <col min="2" max="2" width="4" style="1" customWidth="1"/>
    <col min="3" max="3" width="12.796875" style="1" customWidth="1"/>
    <col min="4" max="4" width="10.8984375" style="1" customWidth="1"/>
    <col min="5" max="5" width="6.69921875" style="1" customWidth="1"/>
    <col min="6" max="6" width="9.296875" style="1" hidden="1" customWidth="1"/>
    <col min="7" max="7" width="14.3984375" style="1" customWidth="1"/>
    <col min="8" max="8" width="6.296875" style="1" customWidth="1"/>
    <col min="9" max="9" width="6.3984375" style="1" customWidth="1"/>
    <col min="10" max="11" width="4.296875" style="1" hidden="1" customWidth="1"/>
    <col min="12" max="12" width="3.19921875" style="1" hidden="1" customWidth="1"/>
    <col min="13" max="13" width="3.3984375" style="1" hidden="1" customWidth="1"/>
    <col min="14" max="14" width="7.296875" style="1" hidden="1" customWidth="1"/>
    <col min="15" max="15" width="5.19921875" style="1" customWidth="1"/>
    <col min="16" max="16" width="6.3984375" style="1" customWidth="1"/>
    <col min="17" max="17" width="6.3984375" style="1" hidden="1" customWidth="1"/>
    <col min="18" max="18" width="11.8984375" style="1" hidden="1" customWidth="1"/>
    <col min="19" max="19" width="18.5" style="1" customWidth="1"/>
    <col min="20" max="20" width="5.69921875" style="1" hidden="1" customWidth="1"/>
    <col min="21" max="21" width="14.796875" style="1" customWidth="1"/>
    <col min="22" max="22" width="6.3984375" style="2" customWidth="1"/>
    <col min="23" max="23" width="9" style="61"/>
    <col min="24" max="24" width="9.09765625" style="61" bestFit="1" customWidth="1"/>
    <col min="25" max="25" width="9" style="61"/>
    <col min="26" max="26" width="10.296875" style="61" bestFit="1" customWidth="1"/>
    <col min="27" max="27" width="9.09765625" style="61" bestFit="1" customWidth="1"/>
    <col min="28" max="38" width="9" style="61"/>
    <col min="39" max="16384" width="9" style="1"/>
  </cols>
  <sheetData>
    <row r="1" spans="1:38" ht="27.75" customHeight="1">
      <c r="B1" s="207" t="s">
        <v>0</v>
      </c>
      <c r="C1" s="207"/>
      <c r="D1" s="207"/>
      <c r="E1" s="207"/>
      <c r="F1" s="207"/>
      <c r="G1" s="207"/>
      <c r="H1" s="208" t="s">
        <v>118</v>
      </c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100"/>
      <c r="U1" s="3"/>
    </row>
    <row r="2" spans="1:38" ht="25.5" customHeight="1">
      <c r="B2" s="213" t="s">
        <v>2</v>
      </c>
      <c r="C2" s="213"/>
      <c r="D2" s="213"/>
      <c r="E2" s="213"/>
      <c r="F2" s="213"/>
      <c r="G2" s="213"/>
      <c r="H2" s="210" t="s">
        <v>56</v>
      </c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4"/>
      <c r="V2" s="5"/>
      <c r="AD2" s="62"/>
      <c r="AE2" s="63"/>
      <c r="AF2" s="62"/>
      <c r="AG2" s="62"/>
      <c r="AH2" s="62"/>
      <c r="AI2" s="63"/>
      <c r="AJ2" s="62"/>
    </row>
    <row r="3" spans="1:38" ht="23.25" customHeight="1">
      <c r="B3" s="211" t="s">
        <v>3</v>
      </c>
      <c r="C3" s="211"/>
      <c r="D3" s="212" t="s">
        <v>102</v>
      </c>
      <c r="E3" s="212"/>
      <c r="F3" s="212"/>
      <c r="G3" s="212"/>
      <c r="H3" s="212"/>
      <c r="I3" s="212"/>
      <c r="J3" s="212"/>
      <c r="K3" s="212"/>
      <c r="L3" s="212"/>
      <c r="M3" s="212"/>
      <c r="N3" s="211" t="s">
        <v>55</v>
      </c>
      <c r="O3" s="211"/>
      <c r="P3" s="211"/>
      <c r="Q3" s="211"/>
      <c r="R3" s="211"/>
      <c r="S3" s="86" t="s">
        <v>103</v>
      </c>
      <c r="T3" s="86"/>
      <c r="W3" s="62"/>
      <c r="X3" s="203" t="s">
        <v>47</v>
      </c>
      <c r="Y3" s="203" t="s">
        <v>9</v>
      </c>
      <c r="Z3" s="203" t="s">
        <v>46</v>
      </c>
      <c r="AA3" s="203" t="s">
        <v>45</v>
      </c>
      <c r="AB3" s="203"/>
      <c r="AC3" s="203"/>
      <c r="AD3" s="203"/>
      <c r="AE3" s="203" t="s">
        <v>44</v>
      </c>
      <c r="AF3" s="203"/>
      <c r="AG3" s="203" t="s">
        <v>42</v>
      </c>
      <c r="AH3" s="203"/>
      <c r="AI3" s="203" t="s">
        <v>43</v>
      </c>
      <c r="AJ3" s="203"/>
      <c r="AK3" s="203" t="s">
        <v>41</v>
      </c>
      <c r="AL3" s="203"/>
    </row>
    <row r="4" spans="1:38" ht="17.25" customHeight="1">
      <c r="B4" s="204" t="s">
        <v>4</v>
      </c>
      <c r="C4" s="204"/>
      <c r="D4" s="103">
        <v>2</v>
      </c>
      <c r="E4" s="205"/>
      <c r="F4" s="205"/>
      <c r="G4" s="206" t="s">
        <v>68</v>
      </c>
      <c r="H4" s="206"/>
      <c r="I4" s="206"/>
      <c r="J4" s="206"/>
      <c r="K4" s="206"/>
      <c r="L4" s="86"/>
      <c r="M4" s="86"/>
      <c r="N4" s="86" t="s">
        <v>66</v>
      </c>
      <c r="O4" s="205" t="s">
        <v>130</v>
      </c>
      <c r="P4" s="205"/>
      <c r="Q4" s="205"/>
      <c r="R4" s="205"/>
      <c r="S4" s="205"/>
      <c r="T4" s="86"/>
      <c r="W4" s="62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</row>
    <row r="5" spans="1:38" ht="5.2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58"/>
      <c r="P5" s="3"/>
      <c r="Q5" s="3"/>
      <c r="R5" s="3"/>
      <c r="S5" s="3"/>
      <c r="T5" s="3"/>
      <c r="W5" s="62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</row>
    <row r="6" spans="1:38" ht="44.25" customHeight="1">
      <c r="B6" s="193" t="s">
        <v>5</v>
      </c>
      <c r="C6" s="187" t="s">
        <v>6</v>
      </c>
      <c r="D6" s="189" t="s">
        <v>7</v>
      </c>
      <c r="E6" s="190"/>
      <c r="F6" s="193" t="s">
        <v>8</v>
      </c>
      <c r="G6" s="193" t="s">
        <v>9</v>
      </c>
      <c r="H6" s="184" t="s">
        <v>10</v>
      </c>
      <c r="I6" s="184" t="s">
        <v>11</v>
      </c>
      <c r="J6" s="184" t="s">
        <v>12</v>
      </c>
      <c r="K6" s="184" t="s">
        <v>13</v>
      </c>
      <c r="L6" s="202" t="s">
        <v>14</v>
      </c>
      <c r="M6" s="202" t="s">
        <v>15</v>
      </c>
      <c r="N6" s="202" t="s">
        <v>16</v>
      </c>
      <c r="O6" s="202" t="s">
        <v>18</v>
      </c>
      <c r="P6" s="193" t="s">
        <v>19</v>
      </c>
      <c r="Q6" s="202" t="s">
        <v>20</v>
      </c>
      <c r="R6" s="193" t="s">
        <v>21</v>
      </c>
      <c r="S6" s="193" t="s">
        <v>22</v>
      </c>
      <c r="T6" s="193" t="s">
        <v>23</v>
      </c>
      <c r="U6" s="196"/>
      <c r="W6" s="62"/>
      <c r="X6" s="203"/>
      <c r="Y6" s="203"/>
      <c r="Z6" s="203"/>
      <c r="AA6" s="65" t="s">
        <v>24</v>
      </c>
      <c r="AB6" s="65" t="s">
        <v>25</v>
      </c>
      <c r="AC6" s="65" t="s">
        <v>26</v>
      </c>
      <c r="AD6" s="65" t="s">
        <v>27</v>
      </c>
      <c r="AE6" s="65" t="s">
        <v>28</v>
      </c>
      <c r="AF6" s="65" t="s">
        <v>27</v>
      </c>
      <c r="AG6" s="65" t="s">
        <v>28</v>
      </c>
      <c r="AH6" s="65" t="s">
        <v>27</v>
      </c>
      <c r="AI6" s="65" t="s">
        <v>28</v>
      </c>
      <c r="AJ6" s="65" t="s">
        <v>27</v>
      </c>
      <c r="AK6" s="65" t="s">
        <v>28</v>
      </c>
      <c r="AL6" s="66" t="s">
        <v>27</v>
      </c>
    </row>
    <row r="7" spans="1:38" ht="44.25" customHeight="1">
      <c r="B7" s="194"/>
      <c r="C7" s="188"/>
      <c r="D7" s="191"/>
      <c r="E7" s="192"/>
      <c r="F7" s="194"/>
      <c r="G7" s="194"/>
      <c r="H7" s="184"/>
      <c r="I7" s="184"/>
      <c r="J7" s="184"/>
      <c r="K7" s="184"/>
      <c r="L7" s="202"/>
      <c r="M7" s="202"/>
      <c r="N7" s="202"/>
      <c r="O7" s="202"/>
      <c r="P7" s="195"/>
      <c r="Q7" s="202"/>
      <c r="R7" s="194"/>
      <c r="S7" s="195"/>
      <c r="T7" s="195"/>
      <c r="U7" s="196"/>
      <c r="V7" s="8"/>
      <c r="W7" s="62"/>
      <c r="X7" s="67" t="str">
        <f>+D3</f>
        <v>Kế toán tài chính 3</v>
      </c>
      <c r="Y7" s="68">
        <f>+O3</f>
        <v>0</v>
      </c>
      <c r="Z7" s="69">
        <f>+$AI$7+$AK$7+$AG$7</f>
        <v>2</v>
      </c>
      <c r="AA7" s="63">
        <f>COUNTIF($S$8:$S$48,"Khiển trách")</f>
        <v>0</v>
      </c>
      <c r="AB7" s="63">
        <f>COUNTIF($S$8:$S$48,"Cảnh cáo")</f>
        <v>0</v>
      </c>
      <c r="AC7" s="63">
        <f>COUNTIF($S$8:$S$48,"Đình chỉ thi")</f>
        <v>0</v>
      </c>
      <c r="AD7" s="70">
        <f>+($AA$7+$AB$7+$AC$7)/$Z$7*100%</f>
        <v>0</v>
      </c>
      <c r="AE7" s="63">
        <f>SUM(COUNTIF($S$8:$S$46,"Vắng"),COUNTIF($S$8:$S$46,"Vắng có phép"))</f>
        <v>0</v>
      </c>
      <c r="AF7" s="71">
        <f>+$AE$7/$Z$7</f>
        <v>0</v>
      </c>
      <c r="AG7" s="72">
        <f>COUNTIF($W$8:$W$46,"Thi lại")</f>
        <v>0</v>
      </c>
      <c r="AH7" s="71">
        <f>+$AG$7/$Z$7</f>
        <v>0</v>
      </c>
      <c r="AI7" s="72">
        <f>COUNTIF($W$8:$W$47,"Học lại")</f>
        <v>0</v>
      </c>
      <c r="AJ7" s="71">
        <f>+$AI$7/$Z$7</f>
        <v>0</v>
      </c>
      <c r="AK7" s="63">
        <f>COUNTIF($W$9:$W$47,"Đạt")</f>
        <v>2</v>
      </c>
      <c r="AL7" s="70">
        <f>+$AK$7/$Z$7</f>
        <v>1</v>
      </c>
    </row>
    <row r="8" spans="1:38" ht="14.25" customHeight="1">
      <c r="B8" s="197" t="s">
        <v>29</v>
      </c>
      <c r="C8" s="198"/>
      <c r="D8" s="198"/>
      <c r="E8" s="198"/>
      <c r="F8" s="198"/>
      <c r="G8" s="199"/>
      <c r="H8" s="9">
        <v>20</v>
      </c>
      <c r="I8" s="9">
        <v>10</v>
      </c>
      <c r="J8" s="84"/>
      <c r="K8" s="9"/>
      <c r="L8" s="10"/>
      <c r="M8" s="11"/>
      <c r="N8" s="11"/>
      <c r="O8" s="59">
        <f>100-(H8+I8+J8+K8)</f>
        <v>70</v>
      </c>
      <c r="P8" s="194"/>
      <c r="Q8" s="13"/>
      <c r="R8" s="13"/>
      <c r="S8" s="194"/>
      <c r="T8" s="194"/>
      <c r="U8" s="196"/>
      <c r="W8" s="62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</row>
    <row r="9" spans="1:38" ht="33" customHeight="1">
      <c r="B9" s="132">
        <v>1</v>
      </c>
      <c r="C9" s="133" t="s">
        <v>74</v>
      </c>
      <c r="D9" s="134" t="s">
        <v>75</v>
      </c>
      <c r="E9" s="135" t="s">
        <v>76</v>
      </c>
      <c r="F9" s="136" t="s">
        <v>77</v>
      </c>
      <c r="G9" s="133" t="s">
        <v>78</v>
      </c>
      <c r="H9" s="137">
        <v>8</v>
      </c>
      <c r="I9" s="138">
        <v>7.5</v>
      </c>
      <c r="J9" s="138" t="s">
        <v>30</v>
      </c>
      <c r="K9" s="138" t="s">
        <v>30</v>
      </c>
      <c r="L9" s="139"/>
      <c r="M9" s="139"/>
      <c r="N9" s="139"/>
      <c r="O9" s="141">
        <v>7</v>
      </c>
      <c r="P9" s="142">
        <f>IF(O9="H","I",IF(OR(O9="DC",O9="C",O9="V"),0,ROUND(SUMPRODUCT(H9:O9,$H$8:$O$8)/100,1)))</f>
        <v>7.3</v>
      </c>
      <c r="Q9" s="143" t="str">
        <f t="shared" ref="Q9" si="0">IF(AND($P9&gt;=9,$P9&lt;=10),"A+","")&amp;IF(AND($P9&gt;=8.5,$P9&lt;=8.9),"A","")&amp;IF(AND($P9&gt;=8,$P9&lt;=8.4),"B+","")&amp;IF(AND($P9&gt;=7,$P9&lt;=7.9),"B","")&amp;IF(AND($P9&gt;=6.5,$P9&lt;=6.9),"C+","")&amp;IF(AND($P9&gt;=5.5,$P9&lt;=6.4),"C","")&amp;IF(AND($P9&gt;=5,$P9&lt;=5.4),"D+","")&amp;IF(AND($P9&gt;=4,$P9&lt;=4.9),"D","")&amp;IF(AND($P9&lt;4),"F","")</f>
        <v>B</v>
      </c>
      <c r="R9" s="143" t="str">
        <f t="shared" ref="R9" si="1">IF($P9&lt;4,"Kém",IF(AND($P9&gt;=4,$P9&lt;=5.4),"Trung bình yếu",IF(AND($P9&gt;=5.5,$P9&lt;=6.9),"Trung bình",IF(AND($P9&gt;=7,$P9&lt;=8.4),"Khá",IF(AND($P9&gt;=8.5,$P9&lt;=10),"Giỏi","")))))</f>
        <v>Khá</v>
      </c>
      <c r="S9" s="144" t="str">
        <f>IF(OR($H9=0,$I9=0,$J9=0,$K9=0),"Không đủ ĐKDT",IF(AND(O9=0,P9&gt;=4),"Không đạt",IF(O9="V", "Vắng", IF(O9="DC", "Đình chỉ thi",IF(O9="H", "Vắng có phép","")))))</f>
        <v/>
      </c>
      <c r="T9" s="111" t="s">
        <v>62</v>
      </c>
      <c r="U9" s="99"/>
      <c r="V9" s="24"/>
      <c r="W9" s="85" t="str">
        <f>IF(S9="Không đủ ĐKDT","Học lại",IF(S9="Đình chỉ thi","Học lại",IF(AND(MID(G9,2,2)&lt;"12",S9="Vắng"),"Thi lại",IF(S9="Vắng có phép", "Thi lại",IF(AND((MID(G9,2,2)&lt;"12"),P9&lt;4.5),"Thi lại",IF(AND((MID(G9,2,2)&lt;"19"),P9&lt;4),"Học lại",IF(AND((MID(G9,2,2)&gt;"18"),P9&lt;4),"Thi lại",IF(AND(MID(G9,2,2)&gt;"18",O9=0),"Thi lại",IF(AND((MID(G9,2,2)&lt;"12"),O9=0),"Thi lại",IF(AND((MID(G9,2,2)&lt;"19"),(MID(G9,2,2)&gt;"11"),O9=0),"Học lại","Đạt"))))))))))</f>
        <v>Đạt</v>
      </c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</row>
    <row r="10" spans="1:38" ht="33" customHeight="1">
      <c r="B10" s="157">
        <v>2</v>
      </c>
      <c r="C10" s="158" t="s">
        <v>57</v>
      </c>
      <c r="D10" s="159" t="s">
        <v>58</v>
      </c>
      <c r="E10" s="160" t="s">
        <v>59</v>
      </c>
      <c r="F10" s="161" t="s">
        <v>60</v>
      </c>
      <c r="G10" s="158" t="s">
        <v>61</v>
      </c>
      <c r="H10" s="162">
        <v>7</v>
      </c>
      <c r="I10" s="162">
        <v>8</v>
      </c>
      <c r="J10" s="162" t="s">
        <v>30</v>
      </c>
      <c r="K10" s="162" t="s">
        <v>30</v>
      </c>
      <c r="L10" s="163"/>
      <c r="M10" s="163"/>
      <c r="N10" s="163"/>
      <c r="O10" s="164">
        <v>6</v>
      </c>
      <c r="P10" s="165">
        <f>IF(O10="H","I",IF(OR(O10="DC",O10="C",O10="V"),0,ROUND(SUMPRODUCT(H10:O10,$H$8:$O$8)/100,1)))</f>
        <v>6.4</v>
      </c>
      <c r="Q10" s="166" t="str">
        <f t="shared" ref="Q10" si="2">IF(AND($P10&gt;=9,$P10&lt;=10),"A+","")&amp;IF(AND($P10&gt;=8.5,$P10&lt;=8.9),"A","")&amp;IF(AND($P10&gt;=8,$P10&lt;=8.4),"B+","")&amp;IF(AND($P10&gt;=7,$P10&lt;=7.9),"B","")&amp;IF(AND($P10&gt;=6.5,$P10&lt;=6.9),"C+","")&amp;IF(AND($P10&gt;=5.5,$P10&lt;=6.4),"C","")&amp;IF(AND($P10&gt;=5,$P10&lt;=5.4),"D+","")&amp;IF(AND($P10&gt;=4,$P10&lt;=4.9),"D","")&amp;IF(AND($P10&lt;4),"F","")</f>
        <v>C</v>
      </c>
      <c r="R10" s="167" t="str">
        <f t="shared" ref="R10" si="3">IF($P10&lt;4,"Kém",IF(AND($P10&gt;=4,$P10&lt;=5.4),"Trung bình yếu",IF(AND($P10&gt;=5.5,$P10&lt;=6.9),"Trung bình",IF(AND($P10&gt;=7,$P10&lt;=8.4),"Khá",IF(AND($P10&gt;=8.5,$P10&lt;=10),"Giỏi","")))))</f>
        <v>Trung bình</v>
      </c>
      <c r="S10" s="168" t="str">
        <f t="shared" ref="S10" si="4">IF(OR($H10=0,$I10=0,$J10=0,$K10=0),"Không đủ ĐKDT",IF(AND(O10=0,P10&gt;=4),"Không đạt",IF(O10="V", "Vắng", IF(O10="DC", "Đình chỉ thi",IF(O10="H", "Vắng có phép","")))))</f>
        <v/>
      </c>
      <c r="T10" s="125" t="s">
        <v>62</v>
      </c>
      <c r="U10" s="99"/>
      <c r="V10" s="24"/>
      <c r="W10" s="85" t="str">
        <f>IF(S10="Không đủ ĐKDT","Học lại",IF(S10="Đình chỉ thi","Học lại",IF(AND(MID(G10,2,2)&lt;"12",S10="Vắng"),"Thi lại",IF(S10="Vắng có phép", "Thi lại",IF(AND((MID(G10,2,2)&lt;"12"),P10&lt;4.5),"Thi lại",IF(AND((MID(G10,2,2)&lt;"19"),P10&lt;4),"Học lại",IF(AND((MID(G10,2,2)&gt;"18"),P10&lt;4),"Thi lại",IF(AND(MID(G10,2,2)&gt;"18",O10=0),"Thi lại",IF(AND((MID(G10,2,2)&lt;"12"),O10=0),"Thi lại",IF(AND((MID(G10,2,2)&lt;"19"),(MID(G10,2,2)&gt;"11"),O10=0),"Học lại","Đạt"))))))))))</f>
        <v>Đạt</v>
      </c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</row>
    <row r="11" spans="1:38" ht="16.8" hidden="1">
      <c r="A11" s="2"/>
      <c r="B11" s="200" t="s">
        <v>31</v>
      </c>
      <c r="C11" s="200"/>
      <c r="D11" s="39"/>
      <c r="E11" s="40"/>
      <c r="F11" s="40"/>
      <c r="G11" s="40"/>
      <c r="H11" s="41"/>
      <c r="I11" s="42"/>
      <c r="J11" s="42"/>
      <c r="K11" s="43"/>
      <c r="L11" s="43"/>
      <c r="M11" s="43"/>
      <c r="N11" s="43"/>
      <c r="O11" s="43"/>
      <c r="P11" s="43"/>
      <c r="Q11" s="43"/>
      <c r="R11" s="43"/>
      <c r="S11" s="43"/>
      <c r="T11" s="104" t="str">
        <f t="array" ref="T11">IFERROR(VLOOKUP($C11&amp;$S$3,CHOOSE({1,2},#REF!&amp;#REF!,#REF!),2,0),"")</f>
        <v/>
      </c>
      <c r="U11" s="3"/>
    </row>
    <row r="12" spans="1:38" ht="16.5" hidden="1" customHeight="1">
      <c r="A12" s="2"/>
      <c r="B12" s="44" t="s">
        <v>32</v>
      </c>
      <c r="C12" s="44"/>
      <c r="D12" s="45">
        <f>+$Z$7</f>
        <v>2</v>
      </c>
      <c r="E12" s="46" t="s">
        <v>33</v>
      </c>
      <c r="F12" s="185" t="s">
        <v>34</v>
      </c>
      <c r="G12" s="185"/>
      <c r="H12" s="185"/>
      <c r="I12" s="185"/>
      <c r="J12" s="185"/>
      <c r="K12" s="185"/>
      <c r="L12" s="185"/>
      <c r="M12" s="185"/>
      <c r="N12" s="185"/>
      <c r="O12" s="47">
        <f>$Z$7 -COUNTIF($S$8:$S$178,"Vắng") -COUNTIF($S$8:$S$178,"Vắng có phép") - COUNTIF($S$8:$S$178,"Đình chỉ thi") - COUNTIF($S$8:$S$178,"Không đủ ĐKDT")</f>
        <v>2</v>
      </c>
      <c r="P12" s="47"/>
      <c r="Q12" s="47"/>
      <c r="R12" s="48"/>
      <c r="S12" s="49" t="s">
        <v>33</v>
      </c>
      <c r="T12" s="104" t="str">
        <f t="array" ref="T12">IFERROR(VLOOKUP($C12&amp;$S$3,CHOOSE({1,2},#REF!&amp;#REF!,#REF!),2,0),"")</f>
        <v/>
      </c>
      <c r="U12" s="3"/>
    </row>
    <row r="13" spans="1:38" ht="16.5" hidden="1" customHeight="1">
      <c r="A13" s="2"/>
      <c r="B13" s="44" t="s">
        <v>35</v>
      </c>
      <c r="C13" s="44"/>
      <c r="D13" s="45">
        <f>+$AK$7</f>
        <v>2</v>
      </c>
      <c r="E13" s="46" t="s">
        <v>33</v>
      </c>
      <c r="F13" s="185" t="s">
        <v>36</v>
      </c>
      <c r="G13" s="185"/>
      <c r="H13" s="185"/>
      <c r="I13" s="185"/>
      <c r="J13" s="185"/>
      <c r="K13" s="185"/>
      <c r="L13" s="185"/>
      <c r="M13" s="185"/>
      <c r="N13" s="185"/>
      <c r="O13" s="50">
        <f>COUNTIF($S$8:$S$54,"Vắng")</f>
        <v>0</v>
      </c>
      <c r="P13" s="50"/>
      <c r="Q13" s="50"/>
      <c r="R13" s="51"/>
      <c r="S13" s="49" t="s">
        <v>33</v>
      </c>
      <c r="T13" s="104" t="str">
        <f t="array" ref="T13">IFERROR(VLOOKUP($C13&amp;$S$3,CHOOSE({1,2},#REF!&amp;#REF!,#REF!),2,0),"")</f>
        <v/>
      </c>
      <c r="U13" s="3"/>
    </row>
    <row r="14" spans="1:38" ht="16.5" hidden="1" customHeight="1">
      <c r="A14" s="2"/>
      <c r="B14" s="44" t="s">
        <v>48</v>
      </c>
      <c r="C14" s="44"/>
      <c r="D14" s="60">
        <f>COUNTIF(W9:W10,"Học lại")</f>
        <v>0</v>
      </c>
      <c r="E14" s="46" t="s">
        <v>33</v>
      </c>
      <c r="F14" s="185" t="s">
        <v>49</v>
      </c>
      <c r="G14" s="185"/>
      <c r="H14" s="185"/>
      <c r="I14" s="185"/>
      <c r="J14" s="185"/>
      <c r="K14" s="185"/>
      <c r="L14" s="185"/>
      <c r="M14" s="185"/>
      <c r="N14" s="185"/>
      <c r="O14" s="47">
        <f>COUNTIF($S$8:$S$54,"Vắng có phép")</f>
        <v>0</v>
      </c>
      <c r="P14" s="47"/>
      <c r="Q14" s="47"/>
      <c r="R14" s="48"/>
      <c r="S14" s="49" t="s">
        <v>33</v>
      </c>
      <c r="T14" s="104" t="str">
        <f t="array" ref="T14">IFERROR(VLOOKUP($C14&amp;$S$3,CHOOSE({1,2},#REF!&amp;#REF!,#REF!),2,0),"")</f>
        <v/>
      </c>
      <c r="U14" s="3"/>
    </row>
    <row r="15" spans="1:38" ht="3" hidden="1" customHeight="1">
      <c r="A15" s="2"/>
      <c r="B15" s="38"/>
      <c r="C15" s="39"/>
      <c r="D15" s="39"/>
      <c r="E15" s="40"/>
      <c r="F15" s="40"/>
      <c r="G15" s="40"/>
      <c r="H15" s="41"/>
      <c r="I15" s="42"/>
      <c r="J15" s="42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3"/>
    </row>
    <row r="16" spans="1:38" hidden="1">
      <c r="B16" s="80" t="s">
        <v>50</v>
      </c>
      <c r="C16" s="80"/>
      <c r="D16" s="81">
        <f>COUNTIF(W9:W10,"Thi lại")</f>
        <v>0</v>
      </c>
      <c r="E16" s="82" t="s">
        <v>33</v>
      </c>
      <c r="F16" s="3"/>
      <c r="G16" s="3"/>
      <c r="H16" s="3"/>
      <c r="I16" s="3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3"/>
    </row>
    <row r="17" spans="1:38" ht="24.75" customHeight="1">
      <c r="B17" s="80"/>
      <c r="C17" s="80"/>
      <c r="D17" s="81"/>
      <c r="E17" s="82"/>
      <c r="F17" s="3"/>
      <c r="G17" s="3"/>
      <c r="H17" s="3"/>
      <c r="I17" s="3"/>
      <c r="J17" s="186" t="s">
        <v>129</v>
      </c>
      <c r="K17" s="186"/>
      <c r="L17" s="186"/>
      <c r="M17" s="186"/>
      <c r="N17" s="186"/>
      <c r="O17" s="186"/>
      <c r="P17" s="186"/>
      <c r="Q17" s="186"/>
      <c r="R17" s="186"/>
      <c r="S17" s="186"/>
      <c r="T17" s="108"/>
      <c r="U17" s="3"/>
    </row>
    <row r="18" spans="1:38" ht="36" customHeight="1">
      <c r="A18" s="52"/>
      <c r="B18" s="216" t="s">
        <v>37</v>
      </c>
      <c r="C18" s="216"/>
      <c r="D18" s="216"/>
      <c r="E18" s="216"/>
      <c r="F18" s="216"/>
      <c r="G18" s="216"/>
      <c r="H18" s="216"/>
      <c r="I18" s="217"/>
      <c r="J18" s="218" t="s">
        <v>52</v>
      </c>
      <c r="K18" s="218"/>
      <c r="L18" s="218"/>
      <c r="M18" s="218"/>
      <c r="N18" s="218"/>
      <c r="O18" s="218"/>
      <c r="P18" s="218"/>
      <c r="Q18" s="218"/>
      <c r="R18" s="218"/>
      <c r="S18" s="218"/>
      <c r="T18" s="101"/>
      <c r="U18" s="3"/>
    </row>
    <row r="19" spans="1:38" ht="4.5" customHeight="1">
      <c r="A19" s="2"/>
      <c r="B19" s="219"/>
      <c r="C19" s="220"/>
      <c r="D19" s="220"/>
      <c r="E19" s="221"/>
      <c r="F19" s="221"/>
      <c r="G19" s="221"/>
      <c r="H19" s="222"/>
      <c r="I19" s="223"/>
      <c r="J19" s="223"/>
      <c r="K19" s="224"/>
      <c r="L19" s="224"/>
      <c r="M19" s="224"/>
      <c r="N19" s="224"/>
      <c r="O19" s="224"/>
      <c r="P19" s="224"/>
      <c r="Q19" s="224"/>
      <c r="R19" s="224"/>
      <c r="S19" s="224"/>
      <c r="T19" s="3"/>
      <c r="U19" s="3"/>
    </row>
    <row r="20" spans="1:38" s="2" customFormat="1">
      <c r="B20" s="216" t="s">
        <v>38</v>
      </c>
      <c r="C20" s="216"/>
      <c r="D20" s="225" t="s">
        <v>39</v>
      </c>
      <c r="E20" s="225"/>
      <c r="F20" s="225"/>
      <c r="G20" s="225"/>
      <c r="H20" s="225"/>
      <c r="I20" s="223"/>
      <c r="J20" s="223"/>
      <c r="K20" s="226"/>
      <c r="L20" s="226"/>
      <c r="M20" s="226"/>
      <c r="N20" s="226"/>
      <c r="O20" s="226"/>
      <c r="P20" s="226"/>
      <c r="Q20" s="226"/>
      <c r="R20" s="226"/>
      <c r="S20" s="226"/>
      <c r="T20" s="43"/>
      <c r="U20" s="3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</row>
    <row r="21" spans="1:38" s="2" customFormat="1">
      <c r="A21" s="1"/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3"/>
      <c r="U21" s="3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</row>
    <row r="22" spans="1:38" s="2" customFormat="1">
      <c r="A22" s="1"/>
      <c r="B22" s="224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3"/>
      <c r="U22" s="3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</row>
    <row r="23" spans="1:38" s="2" customFormat="1">
      <c r="A23" s="1"/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3"/>
      <c r="U23" s="3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</row>
    <row r="24" spans="1:38" s="2" customFormat="1" ht="9.75" customHeight="1">
      <c r="A24" s="1"/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3"/>
      <c r="U24" s="3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</row>
    <row r="25" spans="1:38" s="2" customFormat="1" ht="3.75" customHeight="1">
      <c r="A25" s="1"/>
      <c r="B25" s="224"/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3"/>
      <c r="U25" s="3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</row>
    <row r="26" spans="1:38" s="2" customFormat="1" ht="18.75" customHeight="1">
      <c r="A26" s="1"/>
      <c r="B26" s="227" t="s">
        <v>121</v>
      </c>
      <c r="C26" s="227"/>
      <c r="D26" s="227" t="s">
        <v>122</v>
      </c>
      <c r="E26" s="227"/>
      <c r="F26" s="227"/>
      <c r="G26" s="227"/>
      <c r="H26" s="227"/>
      <c r="I26" s="227"/>
      <c r="J26" s="227" t="s">
        <v>53</v>
      </c>
      <c r="K26" s="227"/>
      <c r="L26" s="227"/>
      <c r="M26" s="227"/>
      <c r="N26" s="227"/>
      <c r="O26" s="227"/>
      <c r="P26" s="227"/>
      <c r="Q26" s="227"/>
      <c r="R26" s="227"/>
      <c r="S26" s="227"/>
      <c r="T26" s="109"/>
      <c r="U26" s="3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</row>
    <row r="27" spans="1:38" s="2" customFormat="1" ht="36" customHeight="1">
      <c r="A27" s="1"/>
      <c r="B27" s="181"/>
      <c r="C27" s="181"/>
      <c r="D27" s="181"/>
      <c r="E27" s="181"/>
      <c r="F27" s="181"/>
      <c r="G27" s="181"/>
      <c r="H27" s="181"/>
      <c r="I27" s="53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01"/>
      <c r="U27" s="3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</row>
    <row r="28" spans="1:38" s="2" customFormat="1">
      <c r="A28" s="1"/>
      <c r="B28" s="38"/>
      <c r="C28" s="54"/>
      <c r="D28" s="54"/>
      <c r="E28" s="55"/>
      <c r="F28" s="55"/>
      <c r="G28" s="55"/>
      <c r="H28" s="56"/>
      <c r="I28" s="57"/>
      <c r="J28" s="57"/>
      <c r="K28" s="3"/>
      <c r="L28" s="3"/>
      <c r="M28" s="3"/>
      <c r="N28" s="3"/>
      <c r="O28" s="3"/>
      <c r="P28" s="3"/>
      <c r="Q28" s="3"/>
      <c r="R28" s="3"/>
      <c r="S28" s="3"/>
      <c r="T28" s="3"/>
      <c r="U28" s="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</row>
    <row r="29" spans="1:38" s="2" customFormat="1">
      <c r="A29" s="1"/>
      <c r="B29" s="181"/>
      <c r="C29" s="181"/>
      <c r="D29" s="183"/>
      <c r="E29" s="183"/>
      <c r="F29" s="183"/>
      <c r="G29" s="183"/>
      <c r="H29" s="183"/>
      <c r="I29" s="57"/>
      <c r="J29" s="57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</row>
    <row r="30" spans="1:38" s="2" customFormat="1">
      <c r="A30" s="1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</row>
    <row r="32" spans="1:38"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02"/>
    </row>
  </sheetData>
  <sheetProtection formatCells="0" formatColumns="0" formatRows="0" insertColumns="0" insertRows="0" insertHyperlinks="0" deleteColumns="0" deleteRows="0" sort="0" autoFilter="0" pivotTables="0"/>
  <autoFilter ref="A8:AL14">
    <filterColumn colId="1" showButton="0"/>
    <filterColumn colId="2" showButton="0"/>
    <filterColumn colId="3" showButton="0"/>
    <filterColumn colId="4" showButton="0"/>
    <filterColumn colId="5" showButton="0"/>
  </autoFilter>
  <mergeCells count="59">
    <mergeCell ref="B1:G1"/>
    <mergeCell ref="H1:S1"/>
    <mergeCell ref="B2:G2"/>
    <mergeCell ref="H2:T2"/>
    <mergeCell ref="B3:C3"/>
    <mergeCell ref="D3:M3"/>
    <mergeCell ref="N3:R3"/>
    <mergeCell ref="AI3:AJ5"/>
    <mergeCell ref="AK3:AL5"/>
    <mergeCell ref="B4:C4"/>
    <mergeCell ref="E4:F4"/>
    <mergeCell ref="G4:K4"/>
    <mergeCell ref="O4:S4"/>
    <mergeCell ref="X3:X6"/>
    <mergeCell ref="Y3:Y6"/>
    <mergeCell ref="Z3:Z6"/>
    <mergeCell ref="AA3:AD5"/>
    <mergeCell ref="AE3:AF5"/>
    <mergeCell ref="AG3:AH5"/>
    <mergeCell ref="K6:K7"/>
    <mergeCell ref="L6:L7"/>
    <mergeCell ref="M6:M7"/>
    <mergeCell ref="N6:N7"/>
    <mergeCell ref="B20:C20"/>
    <mergeCell ref="D20:H20"/>
    <mergeCell ref="T6:T8"/>
    <mergeCell ref="U6:U8"/>
    <mergeCell ref="B8:G8"/>
    <mergeCell ref="B11:C11"/>
    <mergeCell ref="F12:N12"/>
    <mergeCell ref="F13:N13"/>
    <mergeCell ref="O6:O7"/>
    <mergeCell ref="P6:P8"/>
    <mergeCell ref="Q6:Q7"/>
    <mergeCell ref="R6:R7"/>
    <mergeCell ref="S6:S8"/>
    <mergeCell ref="I6:I7"/>
    <mergeCell ref="B6:B7"/>
    <mergeCell ref="J6:J7"/>
    <mergeCell ref="F14:N14"/>
    <mergeCell ref="J16:T16"/>
    <mergeCell ref="J17:S17"/>
    <mergeCell ref="B18:H18"/>
    <mergeCell ref="J18:S18"/>
    <mergeCell ref="H6:H7"/>
    <mergeCell ref="C6:C7"/>
    <mergeCell ref="D6:E7"/>
    <mergeCell ref="F6:F7"/>
    <mergeCell ref="G6:G7"/>
    <mergeCell ref="B32:C32"/>
    <mergeCell ref="D32:I32"/>
    <mergeCell ref="J32:S32"/>
    <mergeCell ref="B26:C26"/>
    <mergeCell ref="D26:I26"/>
    <mergeCell ref="J26:S26"/>
    <mergeCell ref="B27:H27"/>
    <mergeCell ref="J27:S27"/>
    <mergeCell ref="B29:C29"/>
    <mergeCell ref="D29:H29"/>
  </mergeCells>
  <conditionalFormatting sqref="H9:O10">
    <cfRule type="cellIs" dxfId="82" priority="34" operator="greaterThan">
      <formula>10</formula>
    </cfRule>
  </conditionalFormatting>
  <conditionalFormatting sqref="O9:O10">
    <cfRule type="cellIs" dxfId="81" priority="28" operator="greaterThan">
      <formula>10</formula>
    </cfRule>
    <cfRule type="cellIs" dxfId="80" priority="29" operator="greaterThan">
      <formula>10</formula>
    </cfRule>
    <cfRule type="cellIs" dxfId="79" priority="30" operator="greaterThan">
      <formula>10</formula>
    </cfRule>
    <cfRule type="cellIs" dxfId="78" priority="31" operator="greaterThan">
      <formula>10</formula>
    </cfRule>
    <cfRule type="cellIs" dxfId="77" priority="32" operator="greaterThan">
      <formula>10</formula>
    </cfRule>
    <cfRule type="cellIs" dxfId="76" priority="33" operator="greaterThan">
      <formula>10</formula>
    </cfRule>
  </conditionalFormatting>
  <conditionalFormatting sqref="H9:K10">
    <cfRule type="cellIs" dxfId="75" priority="27" operator="greaterThan">
      <formula>10</formula>
    </cfRule>
  </conditionalFormatting>
  <conditionalFormatting sqref="C1:C1048576">
    <cfRule type="duplicateValues" dxfId="74" priority="58"/>
  </conditionalFormatting>
  <conditionalFormatting sqref="C26">
    <cfRule type="duplicateValues" dxfId="73" priority="2"/>
  </conditionalFormatting>
  <dataValidations count="2">
    <dataValidation allowBlank="1" showInputMessage="1" showErrorMessage="1" errorTitle="Không xóa dữ liệu" error="Không xóa dữ liệu" prompt="Không xóa dữ liệu" sqref="W9:W10 X2:AL7 D14"/>
    <dataValidation type="decimal" allowBlank="1" showInputMessage="1" showErrorMessage="1" sqref="H9:K10">
      <formula1>0</formula1>
      <formula2>10</formula2>
    </dataValidation>
  </dataValidations>
  <pageMargins left="0.55118110236220474" right="3.937007874015748E-2" top="1.2204724409448819" bottom="0.43307086614173229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AM31"/>
  <sheetViews>
    <sheetView workbookViewId="0">
      <pane ySplit="2" topLeftCell="A9" activePane="bottomLeft" state="frozen"/>
      <selection activeCell="A6" sqref="A6:XFD6"/>
      <selection pane="bottomLeft" activeCell="E23" sqref="E23"/>
    </sheetView>
  </sheetViews>
  <sheetFormatPr defaultColWidth="9" defaultRowHeight="15.6"/>
  <cols>
    <col min="1" max="1" width="9.765625E-2" style="1" customWidth="1"/>
    <col min="2" max="2" width="4" style="1" customWidth="1"/>
    <col min="3" max="3" width="11.296875" style="1" customWidth="1"/>
    <col min="4" max="4" width="11.59765625" style="1" customWidth="1"/>
    <col min="5" max="5" width="5.5" style="1" customWidth="1"/>
    <col min="6" max="6" width="9.296875" style="1" hidden="1" customWidth="1"/>
    <col min="7" max="7" width="12.59765625" style="1" customWidth="1"/>
    <col min="8" max="9" width="4.296875" style="1" customWidth="1"/>
    <col min="10" max="10" width="4.296875" style="1" hidden="1" customWidth="1"/>
    <col min="11" max="11" width="4.296875" style="1" customWidth="1"/>
    <col min="12" max="12" width="3.19921875" style="1" hidden="1" customWidth="1"/>
    <col min="13" max="13" width="3.3984375" style="1" hidden="1" customWidth="1"/>
    <col min="14" max="14" width="7.296875" style="1" hidden="1" customWidth="1"/>
    <col min="15" max="15" width="9.09765625" style="1" hidden="1" customWidth="1"/>
    <col min="16" max="16" width="5.19921875" style="1" customWidth="1"/>
    <col min="17" max="17" width="6.3984375" style="1" customWidth="1"/>
    <col min="18" max="18" width="6.3984375" style="1" hidden="1" customWidth="1"/>
    <col min="19" max="19" width="11.8984375" style="1" hidden="1" customWidth="1"/>
    <col min="20" max="20" width="22.19921875" style="1" customWidth="1"/>
    <col min="21" max="21" width="5.69921875" style="1" hidden="1" customWidth="1"/>
    <col min="22" max="22" width="14.796875" style="1" customWidth="1"/>
    <col min="23" max="23" width="6.3984375" style="2" customWidth="1"/>
    <col min="24" max="24" width="9" style="61"/>
    <col min="25" max="25" width="9.09765625" style="61" bestFit="1" customWidth="1"/>
    <col min="26" max="26" width="9" style="61"/>
    <col min="27" max="27" width="10.296875" style="61" bestFit="1" customWidth="1"/>
    <col min="28" max="28" width="9.09765625" style="61" bestFit="1" customWidth="1"/>
    <col min="29" max="39" width="9" style="61"/>
    <col min="40" max="16384" width="9" style="1"/>
  </cols>
  <sheetData>
    <row r="1" spans="1:39" ht="27.75" customHeight="1">
      <c r="B1" s="207" t="s">
        <v>0</v>
      </c>
      <c r="C1" s="207"/>
      <c r="D1" s="207"/>
      <c r="E1" s="207"/>
      <c r="F1" s="207"/>
      <c r="G1" s="207"/>
      <c r="H1" s="208" t="s">
        <v>118</v>
      </c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100"/>
      <c r="V1" s="3"/>
    </row>
    <row r="2" spans="1:39" ht="25.5" customHeight="1">
      <c r="B2" s="209" t="s">
        <v>2</v>
      </c>
      <c r="C2" s="209"/>
      <c r="D2" s="209"/>
      <c r="E2" s="209"/>
      <c r="F2" s="209"/>
      <c r="G2" s="209"/>
      <c r="H2" s="210" t="s">
        <v>56</v>
      </c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4"/>
      <c r="W2" s="5"/>
      <c r="AE2" s="62"/>
      <c r="AF2" s="63"/>
      <c r="AG2" s="62"/>
      <c r="AH2" s="62"/>
      <c r="AI2" s="62"/>
      <c r="AJ2" s="63"/>
      <c r="AK2" s="62"/>
    </row>
    <row r="3" spans="1:39" ht="23.25" customHeight="1">
      <c r="B3" s="211" t="s">
        <v>3</v>
      </c>
      <c r="C3" s="211"/>
      <c r="D3" s="212" t="s">
        <v>95</v>
      </c>
      <c r="E3" s="212"/>
      <c r="F3" s="212"/>
      <c r="G3" s="212"/>
      <c r="H3" s="212"/>
      <c r="I3" s="212"/>
      <c r="J3" s="212"/>
      <c r="K3" s="212"/>
      <c r="L3" s="212"/>
      <c r="M3" s="212"/>
      <c r="N3" s="211" t="s">
        <v>55</v>
      </c>
      <c r="O3" s="211"/>
      <c r="P3" s="211"/>
      <c r="Q3" s="211"/>
      <c r="R3" s="211"/>
      <c r="S3" s="211"/>
      <c r="T3" s="86" t="s">
        <v>101</v>
      </c>
      <c r="U3" s="86"/>
      <c r="X3" s="62"/>
      <c r="Y3" s="203" t="s">
        <v>47</v>
      </c>
      <c r="Z3" s="203" t="s">
        <v>9</v>
      </c>
      <c r="AA3" s="203" t="s">
        <v>46</v>
      </c>
      <c r="AB3" s="203" t="s">
        <v>45</v>
      </c>
      <c r="AC3" s="203"/>
      <c r="AD3" s="203"/>
      <c r="AE3" s="203"/>
      <c r="AF3" s="203" t="s">
        <v>44</v>
      </c>
      <c r="AG3" s="203"/>
      <c r="AH3" s="203" t="s">
        <v>42</v>
      </c>
      <c r="AI3" s="203"/>
      <c r="AJ3" s="203" t="s">
        <v>43</v>
      </c>
      <c r="AK3" s="203"/>
      <c r="AL3" s="203" t="s">
        <v>41</v>
      </c>
      <c r="AM3" s="203"/>
    </row>
    <row r="4" spans="1:39" ht="17.25" customHeight="1">
      <c r="B4" s="204" t="s">
        <v>4</v>
      </c>
      <c r="C4" s="204"/>
      <c r="D4" s="103">
        <v>2</v>
      </c>
      <c r="E4" s="205"/>
      <c r="F4" s="205"/>
      <c r="G4" s="206" t="s">
        <v>68</v>
      </c>
      <c r="H4" s="206"/>
      <c r="I4" s="206"/>
      <c r="J4" s="206"/>
      <c r="K4" s="206"/>
      <c r="L4" s="86"/>
      <c r="M4" s="86"/>
      <c r="N4" s="86" t="s">
        <v>66</v>
      </c>
      <c r="O4" s="86"/>
      <c r="P4" s="205" t="s">
        <v>132</v>
      </c>
      <c r="Q4" s="205"/>
      <c r="R4" s="205"/>
      <c r="S4" s="205"/>
      <c r="T4" s="205"/>
      <c r="U4" s="86"/>
      <c r="X4" s="62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</row>
    <row r="5" spans="1:39" ht="5.2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58"/>
      <c r="Q5" s="3"/>
      <c r="R5" s="3"/>
      <c r="S5" s="3"/>
      <c r="T5" s="3"/>
      <c r="U5" s="3"/>
      <c r="X5" s="62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</row>
    <row r="6" spans="1:39" ht="44.25" customHeight="1">
      <c r="B6" s="193" t="s">
        <v>5</v>
      </c>
      <c r="C6" s="187" t="s">
        <v>6</v>
      </c>
      <c r="D6" s="189" t="s">
        <v>7</v>
      </c>
      <c r="E6" s="190"/>
      <c r="F6" s="193" t="s">
        <v>8</v>
      </c>
      <c r="G6" s="193" t="s">
        <v>9</v>
      </c>
      <c r="H6" s="184" t="s">
        <v>10</v>
      </c>
      <c r="I6" s="184" t="s">
        <v>11</v>
      </c>
      <c r="J6" s="184" t="s">
        <v>12</v>
      </c>
      <c r="K6" s="184" t="s">
        <v>13</v>
      </c>
      <c r="L6" s="202" t="s">
        <v>14</v>
      </c>
      <c r="M6" s="202" t="s">
        <v>15</v>
      </c>
      <c r="N6" s="202" t="s">
        <v>16</v>
      </c>
      <c r="O6" s="201" t="s">
        <v>17</v>
      </c>
      <c r="P6" s="202" t="s">
        <v>18</v>
      </c>
      <c r="Q6" s="193" t="s">
        <v>19</v>
      </c>
      <c r="R6" s="202" t="s">
        <v>20</v>
      </c>
      <c r="S6" s="193" t="s">
        <v>21</v>
      </c>
      <c r="T6" s="193" t="s">
        <v>22</v>
      </c>
      <c r="U6" s="193" t="s">
        <v>23</v>
      </c>
      <c r="V6" s="196"/>
      <c r="X6" s="62"/>
      <c r="Y6" s="203"/>
      <c r="Z6" s="203"/>
      <c r="AA6" s="203"/>
      <c r="AB6" s="65" t="s">
        <v>24</v>
      </c>
      <c r="AC6" s="65" t="s">
        <v>25</v>
      </c>
      <c r="AD6" s="65" t="s">
        <v>26</v>
      </c>
      <c r="AE6" s="65" t="s">
        <v>27</v>
      </c>
      <c r="AF6" s="65" t="s">
        <v>28</v>
      </c>
      <c r="AG6" s="65" t="s">
        <v>27</v>
      </c>
      <c r="AH6" s="65" t="s">
        <v>28</v>
      </c>
      <c r="AI6" s="65" t="s">
        <v>27</v>
      </c>
      <c r="AJ6" s="65" t="s">
        <v>28</v>
      </c>
      <c r="AK6" s="65" t="s">
        <v>27</v>
      </c>
      <c r="AL6" s="65" t="s">
        <v>28</v>
      </c>
      <c r="AM6" s="66" t="s">
        <v>27</v>
      </c>
    </row>
    <row r="7" spans="1:39" ht="44.25" customHeight="1">
      <c r="B7" s="194"/>
      <c r="C7" s="188"/>
      <c r="D7" s="191"/>
      <c r="E7" s="192"/>
      <c r="F7" s="194"/>
      <c r="G7" s="194"/>
      <c r="H7" s="184"/>
      <c r="I7" s="184"/>
      <c r="J7" s="184"/>
      <c r="K7" s="184"/>
      <c r="L7" s="202"/>
      <c r="M7" s="202"/>
      <c r="N7" s="202"/>
      <c r="O7" s="201"/>
      <c r="P7" s="202"/>
      <c r="Q7" s="195"/>
      <c r="R7" s="202"/>
      <c r="S7" s="194"/>
      <c r="T7" s="195"/>
      <c r="U7" s="195"/>
      <c r="V7" s="196"/>
      <c r="W7" s="8"/>
      <c r="X7" s="62"/>
      <c r="Y7" s="67" t="str">
        <f>+D3</f>
        <v>Thanh toán quốc tế</v>
      </c>
      <c r="Z7" s="68">
        <f>+P3</f>
        <v>0</v>
      </c>
      <c r="AA7" s="69">
        <f>+$AJ$7+$AL$7+$AH$7</f>
        <v>1</v>
      </c>
      <c r="AB7" s="63">
        <f>COUNTIF($T$8:$T$47,"Khiển trách")</f>
        <v>0</v>
      </c>
      <c r="AC7" s="63">
        <f>COUNTIF($T$8:$T$47,"Cảnh cáo")</f>
        <v>0</v>
      </c>
      <c r="AD7" s="63">
        <f>COUNTIF($T$8:$T$47,"Đình chỉ thi")</f>
        <v>0</v>
      </c>
      <c r="AE7" s="70">
        <f>+($AB$7+$AC$7+$AD$7)/$AA$7*100%</f>
        <v>0</v>
      </c>
      <c r="AF7" s="63">
        <f>SUM(COUNTIF($T$8:$T$45,"Vắng"),COUNTIF($T$8:$T$45,"Vắng có phép"))</f>
        <v>0</v>
      </c>
      <c r="AG7" s="71">
        <f>+$AF$7/$AA$7</f>
        <v>0</v>
      </c>
      <c r="AH7" s="72">
        <f>COUNTIF($X$8:$X$45,"Thi lại")</f>
        <v>0</v>
      </c>
      <c r="AI7" s="71">
        <f>+$AH$7/$AA$7</f>
        <v>0</v>
      </c>
      <c r="AJ7" s="72">
        <f>COUNTIF($X$8:$X$46,"Học lại")</f>
        <v>0</v>
      </c>
      <c r="AK7" s="71">
        <f>+$AJ$7/$AA$7</f>
        <v>0</v>
      </c>
      <c r="AL7" s="63">
        <f>COUNTIF($X$9:$X$46,"Đạt")</f>
        <v>1</v>
      </c>
      <c r="AM7" s="70">
        <f>+$AL$7/$AA$7</f>
        <v>1</v>
      </c>
    </row>
    <row r="8" spans="1:39" ht="14.25" customHeight="1">
      <c r="B8" s="197" t="s">
        <v>29</v>
      </c>
      <c r="C8" s="198"/>
      <c r="D8" s="198"/>
      <c r="E8" s="198"/>
      <c r="F8" s="198"/>
      <c r="G8" s="199"/>
      <c r="H8" s="9">
        <v>10</v>
      </c>
      <c r="I8" s="9">
        <v>10</v>
      </c>
      <c r="J8" s="84"/>
      <c r="K8" s="9">
        <v>10</v>
      </c>
      <c r="L8" s="10"/>
      <c r="M8" s="11"/>
      <c r="N8" s="11"/>
      <c r="O8" s="12"/>
      <c r="P8" s="59">
        <f>100-(H8+I8+J8+K8)</f>
        <v>70</v>
      </c>
      <c r="Q8" s="194"/>
      <c r="R8" s="13"/>
      <c r="S8" s="13"/>
      <c r="T8" s="194"/>
      <c r="U8" s="194"/>
      <c r="V8" s="196"/>
      <c r="X8" s="62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</row>
    <row r="9" spans="1:39" ht="33" customHeight="1">
      <c r="B9" s="145">
        <v>1</v>
      </c>
      <c r="C9" s="146" t="s">
        <v>96</v>
      </c>
      <c r="D9" s="147" t="s">
        <v>97</v>
      </c>
      <c r="E9" s="148" t="s">
        <v>98</v>
      </c>
      <c r="F9" s="149" t="s">
        <v>99</v>
      </c>
      <c r="G9" s="146" t="s">
        <v>100</v>
      </c>
      <c r="H9" s="150">
        <v>7</v>
      </c>
      <c r="I9" s="150">
        <v>5</v>
      </c>
      <c r="J9" s="150" t="s">
        <v>30</v>
      </c>
      <c r="K9" s="150">
        <v>6</v>
      </c>
      <c r="L9" s="151"/>
      <c r="M9" s="151"/>
      <c r="N9" s="151"/>
      <c r="O9" s="152">
        <v>1</v>
      </c>
      <c r="P9" s="153">
        <v>6</v>
      </c>
      <c r="Q9" s="154">
        <f>IF(P9="H","I",IF(OR(P9="DC",P9="C",P9="V"),0,ROUND(SUMPRODUCT(H9:P9,$H$8:$P$8)/100,1)))</f>
        <v>6</v>
      </c>
      <c r="R9" s="155" t="str">
        <f t="shared" ref="R9" si="0">IF(AND($Q9&gt;=9,$Q9&lt;=10),"A+","")&amp;IF(AND($Q9&gt;=8.5,$Q9&lt;=8.9),"A","")&amp;IF(AND($Q9&gt;=8,$Q9&lt;=8.4),"B+","")&amp;IF(AND($Q9&gt;=7,$Q9&lt;=7.9),"B","")&amp;IF(AND($Q9&gt;=6.5,$Q9&lt;=6.9),"C+","")&amp;IF(AND($Q9&gt;=5.5,$Q9&lt;=6.4),"C","")&amp;IF(AND($Q9&gt;=5,$Q9&lt;=5.4),"D+","")&amp;IF(AND($Q9&gt;=4,$Q9&lt;=4.9),"D","")&amp;IF(AND($Q9&lt;4),"F","")</f>
        <v>C</v>
      </c>
      <c r="S9" s="155" t="str">
        <f t="shared" ref="S9" si="1">IF($Q9&lt;4,"Kém",IF(AND($Q9&gt;=4,$Q9&lt;=5.4),"Trung bình yếu",IF(AND($Q9&gt;=5.5,$Q9&lt;=6.9),"Trung bình",IF(AND($Q9&gt;=7,$Q9&lt;=8.4),"Khá",IF(AND($Q9&gt;=8.5,$Q9&lt;=10),"Giỏi","")))))</f>
        <v>Trung bình</v>
      </c>
      <c r="T9" s="156" t="str">
        <f>IF(OR($H9=0,$I9=0,$J9=0,$K9=0),"Không đủ ĐKDT",IF(AND(P9=0,Q9&gt;=4),"Không đạt",IF(P9="V", "Vắng", IF(P9="DC", "Đình chỉ thi",IF(P9="H", "Vắng có phép","")))))</f>
        <v/>
      </c>
      <c r="U9" s="124" t="s">
        <v>62</v>
      </c>
      <c r="V9" s="99"/>
      <c r="W9" s="24"/>
      <c r="X9" s="85" t="str">
        <f t="shared" ref="X9" si="2">IF(T9="Không đủ ĐKDT","Học lại",IF(T9="Đình chỉ thi","Học lại",IF(AND(MID(G9,2,2)&lt;"12",T9="Vắng"),"Thi lại",IF(T9="Vắng có phép", "Thi lại",IF(AND((MID(G9,2,2)&lt;"12"),Q9&lt;4.5),"Thi lại",IF(AND((MID(G9,2,2)&lt;"19"),Q9&lt;4),"Học lại",IF(AND((MID(G9,2,2)&gt;"18"),Q9&lt;4),"Thi lại",IF(AND(MID(G9,2,2)&gt;"18",P9=0),"Thi lại",IF(AND((MID(G9,2,2)&lt;"12"),P9=0),"Thi lại",IF(AND((MID(G9,2,2)&lt;"19"),(MID(G9,2,2)&gt;"11"),P9=0),"Học lại","Đạt"))))))))))</f>
        <v>Đạt</v>
      </c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</row>
    <row r="10" spans="1:39" ht="16.8" hidden="1">
      <c r="A10" s="2"/>
      <c r="B10" s="200" t="s">
        <v>31</v>
      </c>
      <c r="C10" s="200"/>
      <c r="D10" s="39"/>
      <c r="E10" s="40"/>
      <c r="F10" s="40"/>
      <c r="G10" s="40"/>
      <c r="H10" s="41"/>
      <c r="I10" s="42"/>
      <c r="J10" s="42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104" t="str">
        <f t="array" ref="U10">IFERROR(VLOOKUP($C10&amp;$T$3,CHOOSE({1,2},#REF!&amp;#REF!,#REF!),2,0),"")</f>
        <v/>
      </c>
      <c r="V10" s="3"/>
    </row>
    <row r="11" spans="1:39" ht="16.5" hidden="1" customHeight="1">
      <c r="A11" s="2"/>
      <c r="B11" s="44" t="s">
        <v>32</v>
      </c>
      <c r="C11" s="44"/>
      <c r="D11" s="45">
        <f>+$AA$7</f>
        <v>1</v>
      </c>
      <c r="E11" s="46" t="s">
        <v>33</v>
      </c>
      <c r="F11" s="185" t="s">
        <v>34</v>
      </c>
      <c r="G11" s="185"/>
      <c r="H11" s="185"/>
      <c r="I11" s="185"/>
      <c r="J11" s="185"/>
      <c r="K11" s="185"/>
      <c r="L11" s="185"/>
      <c r="M11" s="185"/>
      <c r="N11" s="185"/>
      <c r="O11" s="185"/>
      <c r="P11" s="47">
        <f>$AA$7 -COUNTIF($T$8:$T$177,"Vắng") -COUNTIF($T$8:$T$177,"Vắng có phép") - COUNTIF($T$8:$T$177,"Đình chỉ thi") - COUNTIF($T$8:$T$177,"Không đủ ĐKDT")</f>
        <v>1</v>
      </c>
      <c r="Q11" s="47"/>
      <c r="R11" s="47"/>
      <c r="S11" s="48"/>
      <c r="T11" s="49" t="s">
        <v>33</v>
      </c>
      <c r="U11" s="104" t="str">
        <f t="array" ref="U11">IFERROR(VLOOKUP($C11&amp;$T$3,CHOOSE({1,2},#REF!&amp;#REF!,#REF!),2,0),"")</f>
        <v/>
      </c>
      <c r="V11" s="3"/>
    </row>
    <row r="12" spans="1:39" ht="16.5" hidden="1" customHeight="1">
      <c r="A12" s="2"/>
      <c r="B12" s="44" t="s">
        <v>35</v>
      </c>
      <c r="C12" s="44"/>
      <c r="D12" s="45">
        <f>+$AL$7</f>
        <v>1</v>
      </c>
      <c r="E12" s="46" t="s">
        <v>33</v>
      </c>
      <c r="F12" s="185" t="s">
        <v>36</v>
      </c>
      <c r="G12" s="185"/>
      <c r="H12" s="185"/>
      <c r="I12" s="185"/>
      <c r="J12" s="185"/>
      <c r="K12" s="185"/>
      <c r="L12" s="185"/>
      <c r="M12" s="185"/>
      <c r="N12" s="185"/>
      <c r="O12" s="185"/>
      <c r="P12" s="50">
        <f>COUNTIF($T$8:$T$53,"Vắng")</f>
        <v>0</v>
      </c>
      <c r="Q12" s="50"/>
      <c r="R12" s="50"/>
      <c r="S12" s="51"/>
      <c r="T12" s="49" t="s">
        <v>33</v>
      </c>
      <c r="U12" s="104" t="str">
        <f t="array" ref="U12">IFERROR(VLOOKUP($C12&amp;$T$3,CHOOSE({1,2},#REF!&amp;#REF!,#REF!),2,0),"")</f>
        <v/>
      </c>
      <c r="V12" s="3"/>
    </row>
    <row r="13" spans="1:39" ht="16.5" hidden="1" customHeight="1">
      <c r="A13" s="2"/>
      <c r="B13" s="44" t="s">
        <v>48</v>
      </c>
      <c r="C13" s="44"/>
      <c r="D13" s="60">
        <f>COUNTIF(X9:X9,"Học lại")</f>
        <v>0</v>
      </c>
      <c r="E13" s="46" t="s">
        <v>33</v>
      </c>
      <c r="F13" s="185" t="s">
        <v>49</v>
      </c>
      <c r="G13" s="185"/>
      <c r="H13" s="185"/>
      <c r="I13" s="185"/>
      <c r="J13" s="185"/>
      <c r="K13" s="185"/>
      <c r="L13" s="185"/>
      <c r="M13" s="185"/>
      <c r="N13" s="185"/>
      <c r="O13" s="185"/>
      <c r="P13" s="47">
        <f>COUNTIF($T$8:$T$53,"Vắng có phép")</f>
        <v>0</v>
      </c>
      <c r="Q13" s="47"/>
      <c r="R13" s="47"/>
      <c r="S13" s="48"/>
      <c r="T13" s="49" t="s">
        <v>33</v>
      </c>
      <c r="U13" s="104" t="str">
        <f t="array" ref="U13">IFERROR(VLOOKUP($C13&amp;$T$3,CHOOSE({1,2},#REF!&amp;#REF!,#REF!),2,0),"")</f>
        <v/>
      </c>
      <c r="V13" s="3"/>
    </row>
    <row r="14" spans="1:39" ht="3" hidden="1" customHeight="1">
      <c r="A14" s="2"/>
      <c r="B14" s="38"/>
      <c r="C14" s="39"/>
      <c r="D14" s="39"/>
      <c r="E14" s="40"/>
      <c r="F14" s="40"/>
      <c r="G14" s="40"/>
      <c r="H14" s="41"/>
      <c r="I14" s="42"/>
      <c r="J14" s="42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3"/>
    </row>
    <row r="15" spans="1:39" hidden="1">
      <c r="B15" s="80" t="s">
        <v>50</v>
      </c>
      <c r="C15" s="80"/>
      <c r="D15" s="81">
        <f>COUNTIF(X9:X9,"Thi lại")</f>
        <v>0</v>
      </c>
      <c r="E15" s="82" t="s">
        <v>33</v>
      </c>
      <c r="F15" s="3"/>
      <c r="G15" s="3"/>
      <c r="H15" s="3"/>
      <c r="I15" s="3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3"/>
    </row>
    <row r="16" spans="1:39" ht="24.75" customHeight="1">
      <c r="B16" s="80"/>
      <c r="C16" s="80"/>
      <c r="D16" s="81"/>
      <c r="E16" s="82"/>
      <c r="F16" s="3"/>
      <c r="G16" s="3"/>
      <c r="H16" s="3"/>
      <c r="I16" s="3"/>
      <c r="J16" s="186" t="s">
        <v>124</v>
      </c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08"/>
      <c r="V16" s="3"/>
    </row>
    <row r="17" spans="1:39" ht="36" customHeight="1">
      <c r="A17" s="52"/>
      <c r="B17" s="216" t="s">
        <v>37</v>
      </c>
      <c r="C17" s="216"/>
      <c r="D17" s="216"/>
      <c r="E17" s="216"/>
      <c r="F17" s="216"/>
      <c r="G17" s="216"/>
      <c r="H17" s="216"/>
      <c r="I17" s="217"/>
      <c r="J17" s="218" t="s">
        <v>52</v>
      </c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101"/>
      <c r="V17" s="3"/>
    </row>
    <row r="18" spans="1:39" ht="4.5" customHeight="1">
      <c r="A18" s="2"/>
      <c r="B18" s="219"/>
      <c r="C18" s="220"/>
      <c r="D18" s="220"/>
      <c r="E18" s="221"/>
      <c r="F18" s="221"/>
      <c r="G18" s="221"/>
      <c r="H18" s="222"/>
      <c r="I18" s="223"/>
      <c r="J18" s="223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3"/>
      <c r="V18" s="3"/>
    </row>
    <row r="19" spans="1:39" s="2" customFormat="1">
      <c r="B19" s="216" t="s">
        <v>38</v>
      </c>
      <c r="C19" s="216"/>
      <c r="D19" s="225" t="s">
        <v>39</v>
      </c>
      <c r="E19" s="225"/>
      <c r="F19" s="225"/>
      <c r="G19" s="225"/>
      <c r="H19" s="225"/>
      <c r="I19" s="223"/>
      <c r="J19" s="223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43"/>
      <c r="V19" s="3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</row>
    <row r="20" spans="1:39" s="2" customFormat="1">
      <c r="A20" s="1"/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3"/>
      <c r="V20" s="3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</row>
    <row r="21" spans="1:39" s="2" customFormat="1">
      <c r="A21" s="1"/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3"/>
      <c r="V21" s="3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</row>
    <row r="22" spans="1:39" s="2" customFormat="1">
      <c r="A22" s="1"/>
      <c r="B22" s="224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3"/>
      <c r="V22" s="3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</row>
    <row r="23" spans="1:39" s="2" customFormat="1" ht="9.75" customHeight="1">
      <c r="A23" s="1"/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3"/>
      <c r="V23" s="3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</row>
    <row r="24" spans="1:39" s="2" customFormat="1" ht="3.75" customHeight="1">
      <c r="A24" s="1"/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3"/>
      <c r="V24" s="3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</row>
    <row r="25" spans="1:39" s="2" customFormat="1" ht="18.75" customHeight="1">
      <c r="A25" s="1"/>
      <c r="B25" s="227" t="s">
        <v>121</v>
      </c>
      <c r="C25" s="227"/>
      <c r="D25" s="227" t="s">
        <v>122</v>
      </c>
      <c r="E25" s="227"/>
      <c r="F25" s="227"/>
      <c r="G25" s="227"/>
      <c r="H25" s="227"/>
      <c r="I25" s="227"/>
      <c r="J25" s="227" t="s">
        <v>53</v>
      </c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109"/>
      <c r="V25" s="3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</row>
    <row r="26" spans="1:39" s="2" customFormat="1" ht="36" customHeight="1">
      <c r="A26" s="1"/>
      <c r="B26" s="216"/>
      <c r="C26" s="216"/>
      <c r="D26" s="216"/>
      <c r="E26" s="216"/>
      <c r="F26" s="216"/>
      <c r="G26" s="216"/>
      <c r="H26" s="216"/>
      <c r="I26" s="217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101"/>
      <c r="V26" s="3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</row>
    <row r="27" spans="1:39" s="2" customFormat="1">
      <c r="A27" s="1"/>
      <c r="B27" s="219"/>
      <c r="C27" s="220"/>
      <c r="D27" s="220"/>
      <c r="E27" s="221"/>
      <c r="F27" s="221"/>
      <c r="G27" s="221"/>
      <c r="H27" s="222"/>
      <c r="I27" s="223"/>
      <c r="J27" s="223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3"/>
      <c r="V27" s="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</row>
    <row r="28" spans="1:39" s="2" customFormat="1">
      <c r="A28" s="1"/>
      <c r="B28" s="216"/>
      <c r="C28" s="216"/>
      <c r="D28" s="225"/>
      <c r="E28" s="225"/>
      <c r="F28" s="225"/>
      <c r="G28" s="225"/>
      <c r="H28" s="225"/>
      <c r="I28" s="223"/>
      <c r="J28" s="223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43"/>
      <c r="V28" s="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</row>
    <row r="29" spans="1:39" s="2" customFormat="1" ht="34.799999999999997" customHeight="1">
      <c r="A29" s="1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</row>
    <row r="31" spans="1:39">
      <c r="B31" s="180"/>
      <c r="C31" s="180"/>
      <c r="D31" s="180"/>
      <c r="E31" s="180"/>
      <c r="F31" s="180"/>
      <c r="G31" s="180"/>
      <c r="H31" s="180"/>
      <c r="I31" s="180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02"/>
    </row>
  </sheetData>
  <sheetProtection formatCells="0" formatColumns="0" formatRows="0" insertColumns="0" insertRows="0" insertHyperlinks="0" deleteColumns="0" deleteRows="0" sort="0" autoFilter="0" pivotTables="0"/>
  <autoFilter ref="A8:AM13">
    <filterColumn colId="1" showButton="0"/>
    <filterColumn colId="2" showButton="0"/>
    <filterColumn colId="3" showButton="0"/>
    <filterColumn colId="4" showButton="0"/>
    <filterColumn colId="5" showButton="0"/>
  </autoFilter>
  <mergeCells count="60">
    <mergeCell ref="B1:G1"/>
    <mergeCell ref="H1:T1"/>
    <mergeCell ref="B2:G2"/>
    <mergeCell ref="H2:U2"/>
    <mergeCell ref="B3:C3"/>
    <mergeCell ref="D3:M3"/>
    <mergeCell ref="N3:S3"/>
    <mergeCell ref="AJ3:AK5"/>
    <mergeCell ref="AL3:AM5"/>
    <mergeCell ref="B4:C4"/>
    <mergeCell ref="E4:F4"/>
    <mergeCell ref="G4:K4"/>
    <mergeCell ref="P4:T4"/>
    <mergeCell ref="Y3:Y6"/>
    <mergeCell ref="Z3:Z6"/>
    <mergeCell ref="AA3:AA6"/>
    <mergeCell ref="AB3:AE5"/>
    <mergeCell ref="AF3:AG5"/>
    <mergeCell ref="AH3:AI5"/>
    <mergeCell ref="K6:K7"/>
    <mergeCell ref="L6:L7"/>
    <mergeCell ref="M6:M7"/>
    <mergeCell ref="N6:N7"/>
    <mergeCell ref="B19:C19"/>
    <mergeCell ref="D19:H19"/>
    <mergeCell ref="U6:U8"/>
    <mergeCell ref="V6:V8"/>
    <mergeCell ref="B8:G8"/>
    <mergeCell ref="B10:C10"/>
    <mergeCell ref="F11:O11"/>
    <mergeCell ref="F12:O12"/>
    <mergeCell ref="O6:O7"/>
    <mergeCell ref="P6:P7"/>
    <mergeCell ref="Q6:Q8"/>
    <mergeCell ref="R6:R7"/>
    <mergeCell ref="S6:S7"/>
    <mergeCell ref="T6:T8"/>
    <mergeCell ref="I6:I7"/>
    <mergeCell ref="B6:B7"/>
    <mergeCell ref="J6:J7"/>
    <mergeCell ref="F13:O13"/>
    <mergeCell ref="J15:U15"/>
    <mergeCell ref="J16:T16"/>
    <mergeCell ref="B17:H17"/>
    <mergeCell ref="J17:T17"/>
    <mergeCell ref="H6:H7"/>
    <mergeCell ref="C6:C7"/>
    <mergeCell ref="D6:E7"/>
    <mergeCell ref="F6:F7"/>
    <mergeCell ref="G6:G7"/>
    <mergeCell ref="B31:C31"/>
    <mergeCell ref="D31:I31"/>
    <mergeCell ref="J31:T31"/>
    <mergeCell ref="B25:C25"/>
    <mergeCell ref="D25:I25"/>
    <mergeCell ref="J25:T25"/>
    <mergeCell ref="B26:H26"/>
    <mergeCell ref="J26:T26"/>
    <mergeCell ref="B28:C28"/>
    <mergeCell ref="D28:H28"/>
  </mergeCells>
  <conditionalFormatting sqref="P9 H9:N9">
    <cfRule type="cellIs" dxfId="72" priority="40" operator="greaterThan">
      <formula>10</formula>
    </cfRule>
  </conditionalFormatting>
  <conditionalFormatting sqref="P9">
    <cfRule type="cellIs" dxfId="71" priority="34" operator="greaterThan">
      <formula>10</formula>
    </cfRule>
    <cfRule type="cellIs" dxfId="70" priority="35" operator="greaterThan">
      <formula>10</formula>
    </cfRule>
    <cfRule type="cellIs" dxfId="69" priority="36" operator="greaterThan">
      <formula>10</formula>
    </cfRule>
    <cfRule type="cellIs" dxfId="68" priority="37" operator="greaterThan">
      <formula>10</formula>
    </cfRule>
    <cfRule type="cellIs" dxfId="67" priority="38" operator="greaterThan">
      <formula>10</formula>
    </cfRule>
    <cfRule type="cellIs" dxfId="66" priority="39" operator="greaterThan">
      <formula>10</formula>
    </cfRule>
  </conditionalFormatting>
  <conditionalFormatting sqref="H9:K9">
    <cfRule type="cellIs" dxfId="65" priority="33" operator="greaterThan">
      <formula>10</formula>
    </cfRule>
  </conditionalFormatting>
  <conditionalFormatting sqref="O32:O1048576 O2 O27:O30 O4:O15 O18:O24">
    <cfRule type="duplicateValues" dxfId="64" priority="32"/>
  </conditionalFormatting>
  <conditionalFormatting sqref="O27:O30">
    <cfRule type="duplicateValues" dxfId="63" priority="10"/>
  </conditionalFormatting>
  <conditionalFormatting sqref="O4">
    <cfRule type="duplicateValues" dxfId="62" priority="9"/>
  </conditionalFormatting>
  <conditionalFormatting sqref="C1:C1048576">
    <cfRule type="duplicateValues" dxfId="61" priority="64"/>
  </conditionalFormatting>
  <conditionalFormatting sqref="C31">
    <cfRule type="duplicateValues" dxfId="60" priority="8"/>
  </conditionalFormatting>
  <conditionalFormatting sqref="C31">
    <cfRule type="duplicateValues" dxfId="59" priority="7"/>
  </conditionalFormatting>
  <conditionalFormatting sqref="C31">
    <cfRule type="duplicateValues" dxfId="58" priority="6"/>
  </conditionalFormatting>
  <conditionalFormatting sqref="C31">
    <cfRule type="duplicateValues" dxfId="57" priority="5"/>
  </conditionalFormatting>
  <conditionalFormatting sqref="C25">
    <cfRule type="duplicateValues" dxfId="56" priority="4"/>
  </conditionalFormatting>
  <conditionalFormatting sqref="C25">
    <cfRule type="duplicateValues" dxfId="55" priority="3"/>
  </conditionalFormatting>
  <conditionalFormatting sqref="C25">
    <cfRule type="duplicateValues" dxfId="54" priority="2"/>
  </conditionalFormatting>
  <conditionalFormatting sqref="C25">
    <cfRule type="duplicateValues" dxfId="53" priority="1"/>
  </conditionalFormatting>
  <dataValidations count="2">
    <dataValidation allowBlank="1" showInputMessage="1" showErrorMessage="1" errorTitle="Không xóa dữ liệu" error="Không xóa dữ liệu" prompt="Không xóa dữ liệu" sqref="D13 Y2:AM7 X9"/>
    <dataValidation type="decimal" allowBlank="1" showInputMessage="1" showErrorMessage="1" sqref="H9:K9">
      <formula1>0</formula1>
      <formula2>10</formula2>
    </dataValidation>
  </dataValidations>
  <pageMargins left="0.55118110236220474" right="3.937007874015748E-2" top="1.2204724409448819" bottom="0.43307086614173229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AM31"/>
  <sheetViews>
    <sheetView workbookViewId="0">
      <pane ySplit="2" topLeftCell="A8" activePane="bottomLeft" state="frozen"/>
      <selection activeCell="A6" sqref="A6:XFD6"/>
      <selection pane="bottomLeft" activeCell="D25" sqref="D25:I25"/>
    </sheetView>
  </sheetViews>
  <sheetFormatPr defaultColWidth="9" defaultRowHeight="15.6"/>
  <cols>
    <col min="1" max="1" width="9.765625E-2" style="1" customWidth="1"/>
    <col min="2" max="2" width="4" style="1" customWidth="1"/>
    <col min="3" max="4" width="11.296875" style="1" customWidth="1"/>
    <col min="5" max="5" width="6.19921875" style="1" customWidth="1"/>
    <col min="6" max="6" width="9.296875" style="1" hidden="1" customWidth="1"/>
    <col min="7" max="7" width="12.3984375" style="1" customWidth="1"/>
    <col min="8" max="9" width="4.296875" style="1" customWidth="1"/>
    <col min="10" max="10" width="4.296875" style="1" hidden="1" customWidth="1"/>
    <col min="11" max="11" width="4.296875" style="1" customWidth="1"/>
    <col min="12" max="12" width="3.19921875" style="1" hidden="1" customWidth="1"/>
    <col min="13" max="13" width="3.3984375" style="1" hidden="1" customWidth="1"/>
    <col min="14" max="14" width="7.296875" style="1" hidden="1" customWidth="1"/>
    <col min="15" max="15" width="9.09765625" style="1" hidden="1" customWidth="1"/>
    <col min="16" max="16" width="5.19921875" style="1" customWidth="1"/>
    <col min="17" max="17" width="6.3984375" style="1" customWidth="1"/>
    <col min="18" max="18" width="6.3984375" style="1" hidden="1" customWidth="1"/>
    <col min="19" max="19" width="11.8984375" style="1" hidden="1" customWidth="1"/>
    <col min="20" max="20" width="18.19921875" style="1" customWidth="1"/>
    <col min="21" max="21" width="5.69921875" style="1" hidden="1" customWidth="1"/>
    <col min="22" max="22" width="14.796875" style="1" customWidth="1"/>
    <col min="23" max="23" width="6.3984375" style="2" customWidth="1"/>
    <col min="24" max="24" width="9" style="61"/>
    <col min="25" max="25" width="9.09765625" style="61" bestFit="1" customWidth="1"/>
    <col min="26" max="26" width="9" style="61"/>
    <col min="27" max="27" width="10.296875" style="61" bestFit="1" customWidth="1"/>
    <col min="28" max="28" width="9.09765625" style="61" bestFit="1" customWidth="1"/>
    <col min="29" max="39" width="9" style="61"/>
    <col min="40" max="16384" width="9" style="1"/>
  </cols>
  <sheetData>
    <row r="1" spans="1:39" ht="27.75" customHeight="1">
      <c r="B1" s="207" t="s">
        <v>0</v>
      </c>
      <c r="C1" s="207"/>
      <c r="D1" s="207"/>
      <c r="E1" s="207"/>
      <c r="F1" s="207"/>
      <c r="G1" s="207"/>
      <c r="H1" s="208" t="s">
        <v>118</v>
      </c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100"/>
      <c r="V1" s="3"/>
    </row>
    <row r="2" spans="1:39" ht="25.5" customHeight="1">
      <c r="B2" s="209" t="s">
        <v>2</v>
      </c>
      <c r="C2" s="209"/>
      <c r="D2" s="209"/>
      <c r="E2" s="209"/>
      <c r="F2" s="209"/>
      <c r="G2" s="209"/>
      <c r="H2" s="210" t="s">
        <v>56</v>
      </c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4"/>
      <c r="W2" s="5"/>
      <c r="AE2" s="62"/>
      <c r="AF2" s="63"/>
      <c r="AG2" s="62"/>
      <c r="AH2" s="62"/>
      <c r="AI2" s="62"/>
      <c r="AJ2" s="63"/>
      <c r="AK2" s="62"/>
    </row>
    <row r="3" spans="1:39" ht="23.25" customHeight="1">
      <c r="B3" s="211" t="s">
        <v>3</v>
      </c>
      <c r="C3" s="211"/>
      <c r="D3" s="212" t="s">
        <v>93</v>
      </c>
      <c r="E3" s="212"/>
      <c r="F3" s="212"/>
      <c r="G3" s="212"/>
      <c r="H3" s="212"/>
      <c r="I3" s="212"/>
      <c r="J3" s="212"/>
      <c r="K3" s="212"/>
      <c r="L3" s="212"/>
      <c r="M3" s="212"/>
      <c r="N3" s="211" t="s">
        <v>55</v>
      </c>
      <c r="O3" s="211"/>
      <c r="P3" s="211"/>
      <c r="Q3" s="211"/>
      <c r="R3" s="211"/>
      <c r="S3" s="211"/>
      <c r="T3" s="86" t="s">
        <v>94</v>
      </c>
      <c r="U3" s="86"/>
      <c r="X3" s="62"/>
      <c r="Y3" s="203" t="s">
        <v>47</v>
      </c>
      <c r="Z3" s="203" t="s">
        <v>9</v>
      </c>
      <c r="AA3" s="203" t="s">
        <v>46</v>
      </c>
      <c r="AB3" s="203" t="s">
        <v>45</v>
      </c>
      <c r="AC3" s="203"/>
      <c r="AD3" s="203"/>
      <c r="AE3" s="203"/>
      <c r="AF3" s="203" t="s">
        <v>44</v>
      </c>
      <c r="AG3" s="203"/>
      <c r="AH3" s="203" t="s">
        <v>42</v>
      </c>
      <c r="AI3" s="203"/>
      <c r="AJ3" s="203" t="s">
        <v>43</v>
      </c>
      <c r="AK3" s="203"/>
      <c r="AL3" s="203" t="s">
        <v>41</v>
      </c>
      <c r="AM3" s="203"/>
    </row>
    <row r="4" spans="1:39" ht="17.25" customHeight="1">
      <c r="B4" s="204" t="s">
        <v>4</v>
      </c>
      <c r="C4" s="204"/>
      <c r="D4" s="103">
        <v>3</v>
      </c>
      <c r="E4" s="205"/>
      <c r="F4" s="205"/>
      <c r="G4" s="206" t="s">
        <v>68</v>
      </c>
      <c r="H4" s="206"/>
      <c r="I4" s="206"/>
      <c r="J4" s="206"/>
      <c r="K4" s="206"/>
      <c r="L4" s="86"/>
      <c r="M4" s="86"/>
      <c r="N4" s="86" t="s">
        <v>66</v>
      </c>
      <c r="O4" s="86"/>
      <c r="P4" s="205" t="s">
        <v>133</v>
      </c>
      <c r="Q4" s="205"/>
      <c r="R4" s="205"/>
      <c r="S4" s="205"/>
      <c r="T4" s="205"/>
      <c r="U4" s="86"/>
      <c r="X4" s="62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</row>
    <row r="5" spans="1:39" ht="5.2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58"/>
      <c r="Q5" s="3"/>
      <c r="R5" s="3"/>
      <c r="S5" s="3"/>
      <c r="T5" s="3"/>
      <c r="U5" s="3"/>
      <c r="X5" s="62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</row>
    <row r="6" spans="1:39" ht="44.25" customHeight="1">
      <c r="B6" s="193" t="s">
        <v>5</v>
      </c>
      <c r="C6" s="187" t="s">
        <v>6</v>
      </c>
      <c r="D6" s="189" t="s">
        <v>7</v>
      </c>
      <c r="E6" s="190"/>
      <c r="F6" s="193" t="s">
        <v>8</v>
      </c>
      <c r="G6" s="193" t="s">
        <v>9</v>
      </c>
      <c r="H6" s="184" t="s">
        <v>10</v>
      </c>
      <c r="I6" s="184" t="s">
        <v>11</v>
      </c>
      <c r="J6" s="184" t="s">
        <v>12</v>
      </c>
      <c r="K6" s="184" t="s">
        <v>13</v>
      </c>
      <c r="L6" s="202" t="s">
        <v>14</v>
      </c>
      <c r="M6" s="202" t="s">
        <v>15</v>
      </c>
      <c r="N6" s="202" t="s">
        <v>16</v>
      </c>
      <c r="O6" s="201" t="s">
        <v>17</v>
      </c>
      <c r="P6" s="202" t="s">
        <v>18</v>
      </c>
      <c r="Q6" s="193" t="s">
        <v>19</v>
      </c>
      <c r="R6" s="202" t="s">
        <v>20</v>
      </c>
      <c r="S6" s="193" t="s">
        <v>21</v>
      </c>
      <c r="T6" s="193" t="s">
        <v>22</v>
      </c>
      <c r="U6" s="193" t="s">
        <v>23</v>
      </c>
      <c r="V6" s="196"/>
      <c r="X6" s="62"/>
      <c r="Y6" s="203"/>
      <c r="Z6" s="203"/>
      <c r="AA6" s="203"/>
      <c r="AB6" s="65" t="s">
        <v>24</v>
      </c>
      <c r="AC6" s="65" t="s">
        <v>25</v>
      </c>
      <c r="AD6" s="65" t="s">
        <v>26</v>
      </c>
      <c r="AE6" s="65" t="s">
        <v>27</v>
      </c>
      <c r="AF6" s="65" t="s">
        <v>28</v>
      </c>
      <c r="AG6" s="65" t="s">
        <v>27</v>
      </c>
      <c r="AH6" s="65" t="s">
        <v>28</v>
      </c>
      <c r="AI6" s="65" t="s">
        <v>27</v>
      </c>
      <c r="AJ6" s="65" t="s">
        <v>28</v>
      </c>
      <c r="AK6" s="65" t="s">
        <v>27</v>
      </c>
      <c r="AL6" s="65" t="s">
        <v>28</v>
      </c>
      <c r="AM6" s="66" t="s">
        <v>27</v>
      </c>
    </row>
    <row r="7" spans="1:39" ht="44.25" customHeight="1">
      <c r="B7" s="194"/>
      <c r="C7" s="188"/>
      <c r="D7" s="191"/>
      <c r="E7" s="192"/>
      <c r="F7" s="194"/>
      <c r="G7" s="194"/>
      <c r="H7" s="184"/>
      <c r="I7" s="184"/>
      <c r="J7" s="184"/>
      <c r="K7" s="184"/>
      <c r="L7" s="202"/>
      <c r="M7" s="202"/>
      <c r="N7" s="202"/>
      <c r="O7" s="201"/>
      <c r="P7" s="202"/>
      <c r="Q7" s="195"/>
      <c r="R7" s="202"/>
      <c r="S7" s="194"/>
      <c r="T7" s="195"/>
      <c r="U7" s="195"/>
      <c r="V7" s="196"/>
      <c r="W7" s="8"/>
      <c r="X7" s="62"/>
      <c r="Y7" s="67" t="str">
        <f>+D3</f>
        <v>Quản trị tài chính doanh nghiệp</v>
      </c>
      <c r="Z7" s="68">
        <f>+P3</f>
        <v>0</v>
      </c>
      <c r="AA7" s="69">
        <f>+$AJ$7+$AL$7+$AH$7</f>
        <v>1</v>
      </c>
      <c r="AB7" s="63">
        <f>COUNTIF($T$8:$T$47,"Khiển trách")</f>
        <v>0</v>
      </c>
      <c r="AC7" s="63">
        <f>COUNTIF($T$8:$T$47,"Cảnh cáo")</f>
        <v>0</v>
      </c>
      <c r="AD7" s="63">
        <f>COUNTIF($T$8:$T$47,"Đình chỉ thi")</f>
        <v>0</v>
      </c>
      <c r="AE7" s="70">
        <f>+($AB$7+$AC$7+$AD$7)/$AA$7*100%</f>
        <v>0</v>
      </c>
      <c r="AF7" s="63">
        <f>SUM(COUNTIF($T$8:$T$45,"Vắng"),COUNTIF($T$8:$T$45,"Vắng có phép"))</f>
        <v>0</v>
      </c>
      <c r="AG7" s="71">
        <f>+$AF$7/$AA$7</f>
        <v>0</v>
      </c>
      <c r="AH7" s="72">
        <f>COUNTIF($X$8:$X$45,"Thi lại")</f>
        <v>0</v>
      </c>
      <c r="AI7" s="71">
        <f>+$AH$7/$AA$7</f>
        <v>0</v>
      </c>
      <c r="AJ7" s="72">
        <f>COUNTIF($X$8:$X$46,"Học lại")</f>
        <v>0</v>
      </c>
      <c r="AK7" s="71">
        <f>+$AJ$7/$AA$7</f>
        <v>0</v>
      </c>
      <c r="AL7" s="63">
        <f>COUNTIF($X$9:$X$46,"Đạt")</f>
        <v>1</v>
      </c>
      <c r="AM7" s="70">
        <f>+$AL$7/$AA$7</f>
        <v>1</v>
      </c>
    </row>
    <row r="8" spans="1:39" ht="14.25" customHeight="1">
      <c r="B8" s="197" t="s">
        <v>29</v>
      </c>
      <c r="C8" s="198"/>
      <c r="D8" s="198"/>
      <c r="E8" s="198"/>
      <c r="F8" s="198"/>
      <c r="G8" s="199"/>
      <c r="H8" s="9">
        <v>10</v>
      </c>
      <c r="I8" s="9">
        <v>10</v>
      </c>
      <c r="J8" s="84"/>
      <c r="K8" s="9">
        <v>10</v>
      </c>
      <c r="L8" s="10"/>
      <c r="M8" s="11"/>
      <c r="N8" s="11"/>
      <c r="O8" s="12"/>
      <c r="P8" s="59">
        <f>100-(H8+I8+J8+K8)</f>
        <v>70</v>
      </c>
      <c r="Q8" s="194"/>
      <c r="R8" s="13"/>
      <c r="S8" s="13"/>
      <c r="T8" s="194"/>
      <c r="U8" s="194"/>
      <c r="V8" s="196"/>
      <c r="X8" s="62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</row>
    <row r="9" spans="1:39" ht="33" customHeight="1">
      <c r="B9" s="14">
        <v>1</v>
      </c>
      <c r="C9" s="15" t="s">
        <v>88</v>
      </c>
      <c r="D9" s="16" t="s">
        <v>89</v>
      </c>
      <c r="E9" s="17" t="s">
        <v>90</v>
      </c>
      <c r="F9" s="18" t="s">
        <v>91</v>
      </c>
      <c r="G9" s="15" t="s">
        <v>92</v>
      </c>
      <c r="H9" s="30">
        <v>8</v>
      </c>
      <c r="I9" s="19">
        <v>8</v>
      </c>
      <c r="J9" s="19" t="s">
        <v>30</v>
      </c>
      <c r="K9" s="19">
        <v>8</v>
      </c>
      <c r="L9" s="20"/>
      <c r="M9" s="20"/>
      <c r="N9" s="20"/>
      <c r="O9" s="78"/>
      <c r="P9" s="21">
        <v>8.5</v>
      </c>
      <c r="Q9" s="32">
        <f>IF(P9="H","I",IF(OR(P9="DC",P9="C",P9="V"),0,ROUND(SUMPRODUCT(H9:P9,$H$8:$P$8)/100,1)))</f>
        <v>8.4</v>
      </c>
      <c r="R9" s="22" t="str">
        <f t="shared" ref="R9" si="0">IF(AND($Q9&gt;=9,$Q9&lt;=10),"A+","")&amp;IF(AND($Q9&gt;=8.5,$Q9&lt;=8.9),"A","")&amp;IF(AND($Q9&gt;=8,$Q9&lt;=8.4),"B+","")&amp;IF(AND($Q9&gt;=7,$Q9&lt;=7.9),"B","")&amp;IF(AND($Q9&gt;=6.5,$Q9&lt;=6.9),"C+","")&amp;IF(AND($Q9&gt;=5.5,$Q9&lt;=6.4),"C","")&amp;IF(AND($Q9&gt;=5,$Q9&lt;=5.4),"D+","")&amp;IF(AND($Q9&gt;=4,$Q9&lt;=4.9),"D","")&amp;IF(AND($Q9&lt;4),"F","")</f>
        <v>B+</v>
      </c>
      <c r="S9" s="22" t="str">
        <f t="shared" ref="S9" si="1">IF($Q9&lt;4,"Kém",IF(AND($Q9&gt;=4,$Q9&lt;=5.4),"Trung bình yếu",IF(AND($Q9&gt;=5.5,$Q9&lt;=6.9),"Trung bình",IF(AND($Q9&gt;=7,$Q9&lt;=8.4),"Khá",IF(AND($Q9&gt;=8.5,$Q9&lt;=10),"Giỏi","")))))</f>
        <v>Khá</v>
      </c>
      <c r="T9" s="105" t="str">
        <f>IF(OR($H9=0,$I9=0,$J9=0,$K9=0),"Không đủ ĐKDT",IF(AND(P9=0,Q9&gt;=4),"Không đạt",IF(P9="V", "Vắng", IF(P9="DC", "Đình chỉ thi",IF(P9="H", "Vắng có phép","")))))</f>
        <v/>
      </c>
      <c r="U9" s="111" t="s">
        <v>62</v>
      </c>
      <c r="V9" s="99"/>
      <c r="W9" s="24"/>
      <c r="X9" s="85" t="str">
        <f t="shared" ref="X9" si="2">IF(T9="Không đủ ĐKDT","Học lại",IF(T9="Đình chỉ thi","Học lại",IF(AND(MID(G9,2,2)&lt;"12",T9="Vắng"),"Thi lại",IF(T9="Vắng có phép", "Thi lại",IF(AND((MID(G9,2,2)&lt;"12"),Q9&lt;4.5),"Thi lại",IF(AND((MID(G9,2,2)&lt;"19"),Q9&lt;4),"Học lại",IF(AND((MID(G9,2,2)&gt;"18"),Q9&lt;4),"Thi lại",IF(AND(MID(G9,2,2)&gt;"18",P9=0),"Thi lại",IF(AND((MID(G9,2,2)&lt;"12"),P9=0),"Thi lại",IF(AND((MID(G9,2,2)&lt;"19"),(MID(G9,2,2)&gt;"11"),P9=0),"Học lại","Đạt"))))))))))</f>
        <v>Đạt</v>
      </c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</row>
    <row r="10" spans="1:39" ht="16.8" hidden="1">
      <c r="A10" s="2"/>
      <c r="B10" s="200" t="s">
        <v>31</v>
      </c>
      <c r="C10" s="200"/>
      <c r="D10" s="39"/>
      <c r="E10" s="40"/>
      <c r="F10" s="40"/>
      <c r="G10" s="40"/>
      <c r="H10" s="41"/>
      <c r="I10" s="42"/>
      <c r="J10" s="42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104" t="str">
        <f t="array" ref="U10">IFERROR(VLOOKUP($C10&amp;$T$3,CHOOSE({1,2},#REF!&amp;#REF!,#REF!),2,0),"")</f>
        <v/>
      </c>
      <c r="V10" s="3"/>
    </row>
    <row r="11" spans="1:39" ht="16.5" hidden="1" customHeight="1">
      <c r="A11" s="2"/>
      <c r="B11" s="44" t="s">
        <v>32</v>
      </c>
      <c r="C11" s="44"/>
      <c r="D11" s="45">
        <f>+$AA$7</f>
        <v>1</v>
      </c>
      <c r="E11" s="46" t="s">
        <v>33</v>
      </c>
      <c r="F11" s="185" t="s">
        <v>34</v>
      </c>
      <c r="G11" s="185"/>
      <c r="H11" s="185"/>
      <c r="I11" s="185"/>
      <c r="J11" s="185"/>
      <c r="K11" s="185"/>
      <c r="L11" s="185"/>
      <c r="M11" s="185"/>
      <c r="N11" s="185"/>
      <c r="O11" s="185"/>
      <c r="P11" s="47">
        <f>$AA$7 -COUNTIF($T$8:$T$177,"Vắng") -COUNTIF($T$8:$T$177,"Vắng có phép") - COUNTIF($T$8:$T$177,"Đình chỉ thi") - COUNTIF($T$8:$T$177,"Không đủ ĐKDT")</f>
        <v>1</v>
      </c>
      <c r="Q11" s="47"/>
      <c r="R11" s="47"/>
      <c r="S11" s="48"/>
      <c r="T11" s="49" t="s">
        <v>33</v>
      </c>
      <c r="U11" s="104" t="str">
        <f t="array" ref="U11">IFERROR(VLOOKUP($C11&amp;$T$3,CHOOSE({1,2},#REF!&amp;#REF!,#REF!),2,0),"")</f>
        <v/>
      </c>
      <c r="V11" s="3"/>
    </row>
    <row r="12" spans="1:39" ht="16.5" hidden="1" customHeight="1">
      <c r="A12" s="2"/>
      <c r="B12" s="44" t="s">
        <v>35</v>
      </c>
      <c r="C12" s="44"/>
      <c r="D12" s="45">
        <f>+$AL$7</f>
        <v>1</v>
      </c>
      <c r="E12" s="46" t="s">
        <v>33</v>
      </c>
      <c r="F12" s="185" t="s">
        <v>36</v>
      </c>
      <c r="G12" s="185"/>
      <c r="H12" s="185"/>
      <c r="I12" s="185"/>
      <c r="J12" s="185"/>
      <c r="K12" s="185"/>
      <c r="L12" s="185"/>
      <c r="M12" s="185"/>
      <c r="N12" s="185"/>
      <c r="O12" s="185"/>
      <c r="P12" s="50">
        <f>COUNTIF($T$8:$T$53,"Vắng")</f>
        <v>0</v>
      </c>
      <c r="Q12" s="50"/>
      <c r="R12" s="50"/>
      <c r="S12" s="51"/>
      <c r="T12" s="49" t="s">
        <v>33</v>
      </c>
      <c r="U12" s="104" t="str">
        <f t="array" ref="U12">IFERROR(VLOOKUP($C12&amp;$T$3,CHOOSE({1,2},#REF!&amp;#REF!,#REF!),2,0),"")</f>
        <v/>
      </c>
      <c r="V12" s="3"/>
    </row>
    <row r="13" spans="1:39" ht="16.5" hidden="1" customHeight="1">
      <c r="A13" s="2"/>
      <c r="B13" s="44" t="s">
        <v>48</v>
      </c>
      <c r="C13" s="44"/>
      <c r="D13" s="60">
        <f>COUNTIF(X9:X9,"Học lại")</f>
        <v>0</v>
      </c>
      <c r="E13" s="46" t="s">
        <v>33</v>
      </c>
      <c r="F13" s="185" t="s">
        <v>49</v>
      </c>
      <c r="G13" s="185"/>
      <c r="H13" s="185"/>
      <c r="I13" s="185"/>
      <c r="J13" s="185"/>
      <c r="K13" s="185"/>
      <c r="L13" s="185"/>
      <c r="M13" s="185"/>
      <c r="N13" s="185"/>
      <c r="O13" s="185"/>
      <c r="P13" s="47">
        <f>COUNTIF($T$8:$T$53,"Vắng có phép")</f>
        <v>0</v>
      </c>
      <c r="Q13" s="47"/>
      <c r="R13" s="47"/>
      <c r="S13" s="48"/>
      <c r="T13" s="49" t="s">
        <v>33</v>
      </c>
      <c r="U13" s="104" t="str">
        <f t="array" ref="U13">IFERROR(VLOOKUP($C13&amp;$T$3,CHOOSE({1,2},#REF!&amp;#REF!,#REF!),2,0),"")</f>
        <v/>
      </c>
      <c r="V13" s="3"/>
    </row>
    <row r="14" spans="1:39" ht="3" hidden="1" customHeight="1">
      <c r="A14" s="2"/>
      <c r="B14" s="38"/>
      <c r="C14" s="39"/>
      <c r="D14" s="39"/>
      <c r="E14" s="40"/>
      <c r="F14" s="40"/>
      <c r="G14" s="40"/>
      <c r="H14" s="41"/>
      <c r="I14" s="42"/>
      <c r="J14" s="42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3"/>
    </row>
    <row r="15" spans="1:39" hidden="1">
      <c r="B15" s="80" t="s">
        <v>50</v>
      </c>
      <c r="C15" s="80"/>
      <c r="D15" s="81">
        <f>COUNTIF(X9:X9,"Thi lại")</f>
        <v>0</v>
      </c>
      <c r="E15" s="82" t="s">
        <v>33</v>
      </c>
      <c r="F15" s="3"/>
      <c r="G15" s="3"/>
      <c r="H15" s="3"/>
      <c r="I15" s="3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3"/>
    </row>
    <row r="16" spans="1:39" ht="24.75" customHeight="1">
      <c r="B16" s="80"/>
      <c r="C16" s="80"/>
      <c r="D16" s="81"/>
      <c r="E16" s="82"/>
      <c r="F16" s="3"/>
      <c r="G16" s="3"/>
      <c r="H16" s="3"/>
      <c r="I16" s="3"/>
      <c r="J16" s="186" t="s">
        <v>125</v>
      </c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08"/>
      <c r="V16" s="3"/>
    </row>
    <row r="17" spans="1:39" ht="36" customHeight="1">
      <c r="A17" s="52"/>
      <c r="B17" s="216" t="s">
        <v>37</v>
      </c>
      <c r="C17" s="216"/>
      <c r="D17" s="216"/>
      <c r="E17" s="216"/>
      <c r="F17" s="216"/>
      <c r="G17" s="216"/>
      <c r="H17" s="216"/>
      <c r="I17" s="217"/>
      <c r="J17" s="218" t="s">
        <v>52</v>
      </c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101"/>
      <c r="V17" s="3"/>
    </row>
    <row r="18" spans="1:39" ht="4.5" customHeight="1">
      <c r="A18" s="2"/>
      <c r="B18" s="219"/>
      <c r="C18" s="220"/>
      <c r="D18" s="220"/>
      <c r="E18" s="221"/>
      <c r="F18" s="221"/>
      <c r="G18" s="221"/>
      <c r="H18" s="222"/>
      <c r="I18" s="223"/>
      <c r="J18" s="223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3"/>
      <c r="V18" s="3"/>
    </row>
    <row r="19" spans="1:39" s="2" customFormat="1">
      <c r="B19" s="216" t="s">
        <v>38</v>
      </c>
      <c r="C19" s="216"/>
      <c r="D19" s="225" t="s">
        <v>39</v>
      </c>
      <c r="E19" s="225"/>
      <c r="F19" s="225"/>
      <c r="G19" s="225"/>
      <c r="H19" s="225"/>
      <c r="I19" s="223"/>
      <c r="J19" s="223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43"/>
      <c r="V19" s="3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</row>
    <row r="20" spans="1:39" s="2" customFormat="1">
      <c r="A20" s="1"/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3"/>
      <c r="V20" s="3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</row>
    <row r="21" spans="1:39" s="2" customFormat="1">
      <c r="A21" s="1"/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3"/>
      <c r="V21" s="3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</row>
    <row r="22" spans="1:39" s="2" customFormat="1">
      <c r="A22" s="1"/>
      <c r="B22" s="224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3"/>
      <c r="V22" s="3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</row>
    <row r="23" spans="1:39" s="2" customFormat="1" ht="9.75" customHeight="1">
      <c r="A23" s="1"/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3"/>
      <c r="V23" s="3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</row>
    <row r="24" spans="1:39" s="2" customFormat="1" ht="3.75" customHeight="1">
      <c r="A24" s="1"/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3"/>
      <c r="V24" s="3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</row>
    <row r="25" spans="1:39" s="2" customFormat="1" ht="18.75" customHeight="1">
      <c r="A25" s="1"/>
      <c r="B25" s="227" t="s">
        <v>121</v>
      </c>
      <c r="C25" s="227"/>
      <c r="D25" s="227" t="s">
        <v>122</v>
      </c>
      <c r="E25" s="227"/>
      <c r="F25" s="227"/>
      <c r="G25" s="227"/>
      <c r="H25" s="227"/>
      <c r="I25" s="227"/>
      <c r="J25" s="227" t="s">
        <v>53</v>
      </c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109"/>
      <c r="V25" s="3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</row>
    <row r="26" spans="1:39" s="2" customFormat="1" ht="36" customHeight="1">
      <c r="A26" s="1"/>
      <c r="B26" s="216"/>
      <c r="C26" s="216"/>
      <c r="D26" s="216"/>
      <c r="E26" s="216"/>
      <c r="F26" s="216"/>
      <c r="G26" s="216"/>
      <c r="H26" s="216"/>
      <c r="I26" s="217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101"/>
      <c r="V26" s="3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</row>
    <row r="27" spans="1:39" s="2" customFormat="1">
      <c r="A27" s="1"/>
      <c r="B27" s="38"/>
      <c r="C27" s="54"/>
      <c r="D27" s="54"/>
      <c r="E27" s="55"/>
      <c r="F27" s="55"/>
      <c r="G27" s="55"/>
      <c r="H27" s="56"/>
      <c r="I27" s="57"/>
      <c r="J27" s="57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</row>
    <row r="28" spans="1:39" s="2" customFormat="1">
      <c r="A28" s="1"/>
      <c r="B28" s="181"/>
      <c r="C28" s="181"/>
      <c r="D28" s="183"/>
      <c r="E28" s="183"/>
      <c r="F28" s="183"/>
      <c r="G28" s="183"/>
      <c r="H28" s="183"/>
      <c r="I28" s="57"/>
      <c r="J28" s="57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</row>
    <row r="29" spans="1:39" s="2" customFormat="1">
      <c r="A29" s="1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</row>
    <row r="31" spans="1:39"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02"/>
    </row>
  </sheetData>
  <sheetProtection formatCells="0" formatColumns="0" formatRows="0" insertColumns="0" insertRows="0" insertHyperlinks="0" deleteColumns="0" deleteRows="0" sort="0" autoFilter="0" pivotTables="0"/>
  <autoFilter ref="A8:AM13">
    <filterColumn colId="1" showButton="0"/>
    <filterColumn colId="2" showButton="0"/>
    <filterColumn colId="3" showButton="0"/>
    <filterColumn colId="4" showButton="0"/>
    <filterColumn colId="5" showButton="0"/>
  </autoFilter>
  <mergeCells count="60">
    <mergeCell ref="B1:G1"/>
    <mergeCell ref="H1:T1"/>
    <mergeCell ref="B2:G2"/>
    <mergeCell ref="H2:U2"/>
    <mergeCell ref="B3:C3"/>
    <mergeCell ref="D3:M3"/>
    <mergeCell ref="N3:S3"/>
    <mergeCell ref="AJ3:AK5"/>
    <mergeCell ref="AL3:AM5"/>
    <mergeCell ref="B4:C4"/>
    <mergeCell ref="E4:F4"/>
    <mergeCell ref="G4:K4"/>
    <mergeCell ref="P4:T4"/>
    <mergeCell ref="Y3:Y6"/>
    <mergeCell ref="Z3:Z6"/>
    <mergeCell ref="AA3:AA6"/>
    <mergeCell ref="AB3:AE5"/>
    <mergeCell ref="AF3:AG5"/>
    <mergeCell ref="AH3:AI5"/>
    <mergeCell ref="K6:K7"/>
    <mergeCell ref="L6:L7"/>
    <mergeCell ref="M6:M7"/>
    <mergeCell ref="N6:N7"/>
    <mergeCell ref="B19:C19"/>
    <mergeCell ref="D19:H19"/>
    <mergeCell ref="U6:U8"/>
    <mergeCell ref="V6:V8"/>
    <mergeCell ref="B8:G8"/>
    <mergeCell ref="B10:C10"/>
    <mergeCell ref="F11:O11"/>
    <mergeCell ref="F12:O12"/>
    <mergeCell ref="O6:O7"/>
    <mergeCell ref="P6:P7"/>
    <mergeCell ref="Q6:Q8"/>
    <mergeCell ref="R6:R7"/>
    <mergeCell ref="S6:S7"/>
    <mergeCell ref="T6:T8"/>
    <mergeCell ref="I6:I7"/>
    <mergeCell ref="B6:B7"/>
    <mergeCell ref="J6:J7"/>
    <mergeCell ref="F13:O13"/>
    <mergeCell ref="J15:U15"/>
    <mergeCell ref="J16:T16"/>
    <mergeCell ref="B17:H17"/>
    <mergeCell ref="J17:T17"/>
    <mergeCell ref="H6:H7"/>
    <mergeCell ref="C6:C7"/>
    <mergeCell ref="D6:E7"/>
    <mergeCell ref="F6:F7"/>
    <mergeCell ref="G6:G7"/>
    <mergeCell ref="B31:C31"/>
    <mergeCell ref="D31:I31"/>
    <mergeCell ref="J31:T31"/>
    <mergeCell ref="B25:C25"/>
    <mergeCell ref="D25:I25"/>
    <mergeCell ref="J25:T25"/>
    <mergeCell ref="B26:H26"/>
    <mergeCell ref="J26:T26"/>
    <mergeCell ref="B28:C28"/>
    <mergeCell ref="D28:H28"/>
  </mergeCells>
  <conditionalFormatting sqref="P9 H9:N9">
    <cfRule type="cellIs" dxfId="52" priority="33" operator="greaterThan">
      <formula>10</formula>
    </cfRule>
  </conditionalFormatting>
  <conditionalFormatting sqref="P9">
    <cfRule type="cellIs" dxfId="51" priority="27" operator="greaterThan">
      <formula>10</formula>
    </cfRule>
    <cfRule type="cellIs" dxfId="50" priority="28" operator="greaterThan">
      <formula>10</formula>
    </cfRule>
    <cfRule type="cellIs" dxfId="49" priority="29" operator="greaterThan">
      <formula>10</formula>
    </cfRule>
    <cfRule type="cellIs" dxfId="48" priority="30" operator="greaterThan">
      <formula>10</formula>
    </cfRule>
    <cfRule type="cellIs" dxfId="47" priority="31" operator="greaterThan">
      <formula>10</formula>
    </cfRule>
    <cfRule type="cellIs" dxfId="46" priority="32" operator="greaterThan">
      <formula>10</formula>
    </cfRule>
  </conditionalFormatting>
  <conditionalFormatting sqref="H9:K9">
    <cfRule type="cellIs" dxfId="45" priority="26" operator="greaterThan">
      <formula>10</formula>
    </cfRule>
  </conditionalFormatting>
  <conditionalFormatting sqref="O32:O1048576 O2 O27:O30 O4:O15 O18:O24">
    <cfRule type="duplicateValues" dxfId="44" priority="25"/>
  </conditionalFormatting>
  <conditionalFormatting sqref="O27:O30">
    <cfRule type="duplicateValues" dxfId="43" priority="3"/>
  </conditionalFormatting>
  <conditionalFormatting sqref="O4">
    <cfRule type="duplicateValues" dxfId="42" priority="2"/>
  </conditionalFormatting>
  <conditionalFormatting sqref="C1:C1048576">
    <cfRule type="duplicateValues" dxfId="41" priority="57"/>
  </conditionalFormatting>
  <conditionalFormatting sqref="C25">
    <cfRule type="duplicateValues" dxfId="40" priority="1"/>
  </conditionalFormatting>
  <dataValidations count="2">
    <dataValidation allowBlank="1" showInputMessage="1" showErrorMessage="1" errorTitle="Không xóa dữ liệu" error="Không xóa dữ liệu" prompt="Không xóa dữ liệu" sqref="D13 Y2:AM7 X9"/>
    <dataValidation type="decimal" allowBlank="1" showInputMessage="1" showErrorMessage="1" sqref="H9:K9">
      <formula1>0</formula1>
      <formula2>10</formula2>
    </dataValidation>
  </dataValidations>
  <pageMargins left="0.55118110236220474" right="3.937007874015748E-2" top="1.6141732283464567" bottom="0.43307086614173229" header="0.15748031496062992" footer="0.11811023622047245"/>
  <pageSetup paperSize="9" orientation="portrait" r:id="rId1"/>
  <headerFooter alignWithMargins="0">
    <oddFooter>&amp;R&amp;"Times New Roman,Italic"&amp;11Trang &amp;P</oddFooter>
  </headerFooter>
  <colBreaks count="1" manualBreakCount="1">
    <brk id="2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AM31"/>
  <sheetViews>
    <sheetView workbookViewId="0">
      <pane ySplit="2" topLeftCell="A7" activePane="bottomLeft" state="frozen"/>
      <selection activeCell="A6" sqref="A6:XFD6"/>
      <selection pane="bottomLeft" activeCell="B17" sqref="B17:T26"/>
    </sheetView>
  </sheetViews>
  <sheetFormatPr defaultColWidth="9" defaultRowHeight="15.6"/>
  <cols>
    <col min="1" max="1" width="9.765625E-2" style="1" customWidth="1"/>
    <col min="2" max="2" width="4" style="1" customWidth="1"/>
    <col min="3" max="3" width="11.296875" style="1" customWidth="1"/>
    <col min="4" max="4" width="13.296875" style="1" customWidth="1"/>
    <col min="5" max="5" width="6" style="1" customWidth="1"/>
    <col min="6" max="6" width="9.296875" style="1" hidden="1" customWidth="1"/>
    <col min="7" max="7" width="14.5" style="1" customWidth="1"/>
    <col min="8" max="8" width="5.5" style="1" customWidth="1"/>
    <col min="9" max="9" width="5" style="1" customWidth="1"/>
    <col min="10" max="11" width="4.296875" style="1" hidden="1" customWidth="1"/>
    <col min="12" max="12" width="4.09765625" style="1" hidden="1" customWidth="1"/>
    <col min="13" max="13" width="4.19921875" style="1" hidden="1" customWidth="1"/>
    <col min="14" max="14" width="7.296875" style="1" hidden="1" customWidth="1"/>
    <col min="15" max="15" width="9.09765625" style="1" hidden="1" customWidth="1"/>
    <col min="16" max="16" width="5.19921875" style="1" customWidth="1"/>
    <col min="17" max="17" width="6.3984375" style="1" customWidth="1"/>
    <col min="18" max="18" width="6.3984375" style="1" hidden="1" customWidth="1"/>
    <col min="19" max="19" width="11.8984375" style="1" hidden="1" customWidth="1"/>
    <col min="20" max="20" width="19.09765625" style="1" customWidth="1"/>
    <col min="21" max="21" width="5.69921875" style="1" hidden="1" customWidth="1"/>
    <col min="22" max="22" width="14.796875" style="1" customWidth="1"/>
    <col min="23" max="23" width="6.3984375" style="2" customWidth="1"/>
    <col min="24" max="24" width="9" style="61"/>
    <col min="25" max="25" width="9.09765625" style="61" bestFit="1" customWidth="1"/>
    <col min="26" max="26" width="9" style="61"/>
    <col min="27" max="27" width="10.296875" style="61" bestFit="1" customWidth="1"/>
    <col min="28" max="28" width="9.09765625" style="61" bestFit="1" customWidth="1"/>
    <col min="29" max="39" width="9" style="61"/>
    <col min="40" max="16384" width="9" style="1"/>
  </cols>
  <sheetData>
    <row r="1" spans="1:39" ht="27.75" customHeight="1">
      <c r="B1" s="207" t="s">
        <v>0</v>
      </c>
      <c r="C1" s="207"/>
      <c r="D1" s="207"/>
      <c r="E1" s="207"/>
      <c r="F1" s="207"/>
      <c r="G1" s="207"/>
      <c r="H1" s="208" t="s">
        <v>118</v>
      </c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100"/>
      <c r="V1" s="3"/>
    </row>
    <row r="2" spans="1:39" ht="25.5" customHeight="1">
      <c r="B2" s="209" t="s">
        <v>2</v>
      </c>
      <c r="C2" s="209"/>
      <c r="D2" s="209"/>
      <c r="E2" s="209"/>
      <c r="F2" s="209"/>
      <c r="G2" s="209"/>
      <c r="H2" s="210" t="s">
        <v>56</v>
      </c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4"/>
      <c r="W2" s="5"/>
      <c r="AE2" s="62"/>
      <c r="AF2" s="63"/>
      <c r="AG2" s="62"/>
      <c r="AH2" s="62"/>
      <c r="AI2" s="62"/>
      <c r="AJ2" s="63"/>
      <c r="AK2" s="62"/>
    </row>
    <row r="3" spans="1:39" ht="23.25" customHeight="1">
      <c r="B3" s="211" t="s">
        <v>3</v>
      </c>
      <c r="C3" s="211"/>
      <c r="D3" s="212" t="s">
        <v>87</v>
      </c>
      <c r="E3" s="212"/>
      <c r="F3" s="212"/>
      <c r="G3" s="212"/>
      <c r="H3" s="212"/>
      <c r="I3" s="212"/>
      <c r="J3" s="212"/>
      <c r="K3" s="212"/>
      <c r="L3" s="212"/>
      <c r="M3" s="212"/>
      <c r="N3" s="211" t="s">
        <v>55</v>
      </c>
      <c r="O3" s="211"/>
      <c r="P3" s="211"/>
      <c r="Q3" s="211"/>
      <c r="R3" s="211"/>
      <c r="S3" s="211"/>
      <c r="T3" s="86" t="s">
        <v>86</v>
      </c>
      <c r="U3" s="86"/>
      <c r="X3" s="62"/>
      <c r="Y3" s="203" t="s">
        <v>47</v>
      </c>
      <c r="Z3" s="203" t="s">
        <v>9</v>
      </c>
      <c r="AA3" s="203" t="s">
        <v>46</v>
      </c>
      <c r="AB3" s="203" t="s">
        <v>45</v>
      </c>
      <c r="AC3" s="203"/>
      <c r="AD3" s="203"/>
      <c r="AE3" s="203"/>
      <c r="AF3" s="203" t="s">
        <v>44</v>
      </c>
      <c r="AG3" s="203"/>
      <c r="AH3" s="203" t="s">
        <v>42</v>
      </c>
      <c r="AI3" s="203"/>
      <c r="AJ3" s="203" t="s">
        <v>43</v>
      </c>
      <c r="AK3" s="203"/>
      <c r="AL3" s="203" t="s">
        <v>41</v>
      </c>
      <c r="AM3" s="203"/>
    </row>
    <row r="4" spans="1:39" ht="17.25" customHeight="1">
      <c r="B4" s="204" t="s">
        <v>4</v>
      </c>
      <c r="C4" s="204"/>
      <c r="D4" s="103">
        <v>3</v>
      </c>
      <c r="E4" s="205"/>
      <c r="F4" s="205"/>
      <c r="G4" s="206" t="s">
        <v>68</v>
      </c>
      <c r="H4" s="206"/>
      <c r="I4" s="206"/>
      <c r="J4" s="206"/>
      <c r="K4" s="206"/>
      <c r="L4" s="86"/>
      <c r="M4" s="86"/>
      <c r="N4" s="86" t="s">
        <v>66</v>
      </c>
      <c r="O4" s="86"/>
      <c r="P4" s="205" t="s">
        <v>67</v>
      </c>
      <c r="Q4" s="205"/>
      <c r="R4" s="205"/>
      <c r="S4" s="205"/>
      <c r="T4" s="205"/>
      <c r="U4" s="86"/>
      <c r="X4" s="62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</row>
    <row r="5" spans="1:39" ht="5.2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58"/>
      <c r="Q5" s="3"/>
      <c r="R5" s="3"/>
      <c r="S5" s="3"/>
      <c r="T5" s="3"/>
      <c r="U5" s="3"/>
      <c r="X5" s="62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</row>
    <row r="6" spans="1:39" ht="44.25" customHeight="1">
      <c r="B6" s="193" t="s">
        <v>5</v>
      </c>
      <c r="C6" s="187" t="s">
        <v>6</v>
      </c>
      <c r="D6" s="189" t="s">
        <v>7</v>
      </c>
      <c r="E6" s="190"/>
      <c r="F6" s="193" t="s">
        <v>8</v>
      </c>
      <c r="G6" s="193" t="s">
        <v>9</v>
      </c>
      <c r="H6" s="184" t="s">
        <v>10</v>
      </c>
      <c r="I6" s="184" t="s">
        <v>11</v>
      </c>
      <c r="J6" s="184" t="s">
        <v>12</v>
      </c>
      <c r="K6" s="184" t="s">
        <v>13</v>
      </c>
      <c r="L6" s="202" t="s">
        <v>14</v>
      </c>
      <c r="M6" s="202" t="s">
        <v>15</v>
      </c>
      <c r="N6" s="202" t="s">
        <v>16</v>
      </c>
      <c r="O6" s="201" t="s">
        <v>17</v>
      </c>
      <c r="P6" s="202" t="s">
        <v>18</v>
      </c>
      <c r="Q6" s="193" t="s">
        <v>19</v>
      </c>
      <c r="R6" s="202" t="s">
        <v>20</v>
      </c>
      <c r="S6" s="193" t="s">
        <v>21</v>
      </c>
      <c r="T6" s="193" t="s">
        <v>22</v>
      </c>
      <c r="U6" s="193" t="s">
        <v>23</v>
      </c>
      <c r="V6" s="196"/>
      <c r="X6" s="62"/>
      <c r="Y6" s="203"/>
      <c r="Z6" s="203"/>
      <c r="AA6" s="203"/>
      <c r="AB6" s="65" t="s">
        <v>24</v>
      </c>
      <c r="AC6" s="65" t="s">
        <v>25</v>
      </c>
      <c r="AD6" s="65" t="s">
        <v>26</v>
      </c>
      <c r="AE6" s="65" t="s">
        <v>27</v>
      </c>
      <c r="AF6" s="65" t="s">
        <v>28</v>
      </c>
      <c r="AG6" s="65" t="s">
        <v>27</v>
      </c>
      <c r="AH6" s="65" t="s">
        <v>28</v>
      </c>
      <c r="AI6" s="65" t="s">
        <v>27</v>
      </c>
      <c r="AJ6" s="65" t="s">
        <v>28</v>
      </c>
      <c r="AK6" s="65" t="s">
        <v>27</v>
      </c>
      <c r="AL6" s="65" t="s">
        <v>28</v>
      </c>
      <c r="AM6" s="66" t="s">
        <v>27</v>
      </c>
    </row>
    <row r="7" spans="1:39" ht="44.25" customHeight="1">
      <c r="B7" s="194"/>
      <c r="C7" s="188"/>
      <c r="D7" s="191"/>
      <c r="E7" s="192"/>
      <c r="F7" s="194"/>
      <c r="G7" s="194"/>
      <c r="H7" s="184"/>
      <c r="I7" s="184"/>
      <c r="J7" s="184"/>
      <c r="K7" s="184"/>
      <c r="L7" s="202"/>
      <c r="M7" s="202"/>
      <c r="N7" s="202"/>
      <c r="O7" s="201"/>
      <c r="P7" s="202"/>
      <c r="Q7" s="195"/>
      <c r="R7" s="202"/>
      <c r="S7" s="194"/>
      <c r="T7" s="195"/>
      <c r="U7" s="195"/>
      <c r="V7" s="196"/>
      <c r="W7" s="8"/>
      <c r="X7" s="62"/>
      <c r="Y7" s="67" t="str">
        <f>+D3</f>
        <v xml:space="preserve">  Kế toán tài chính 1</v>
      </c>
      <c r="Z7" s="68">
        <f>+P3</f>
        <v>0</v>
      </c>
      <c r="AA7" s="69">
        <f>+$AJ$7+$AL$7+$AH$7</f>
        <v>1</v>
      </c>
      <c r="AB7" s="63">
        <f>COUNTIF($T$8:$T$47,"Khiển trách")</f>
        <v>0</v>
      </c>
      <c r="AC7" s="63">
        <f>COUNTIF($T$8:$T$47,"Cảnh cáo")</f>
        <v>0</v>
      </c>
      <c r="AD7" s="63">
        <f>COUNTIF($T$8:$T$47,"Đình chỉ thi")</f>
        <v>0</v>
      </c>
      <c r="AE7" s="70">
        <f>+($AB$7+$AC$7+$AD$7)/$AA$7*100%</f>
        <v>0</v>
      </c>
      <c r="AF7" s="63">
        <f>SUM(COUNTIF($T$8:$T$45,"Vắng"),COUNTIF($T$8:$T$45,"Vắng có phép"))</f>
        <v>0</v>
      </c>
      <c r="AG7" s="71">
        <f>+$AF$7/$AA$7</f>
        <v>0</v>
      </c>
      <c r="AH7" s="72">
        <f>COUNTIF($X$8:$X$45,"Thi lại")</f>
        <v>0</v>
      </c>
      <c r="AI7" s="71">
        <f>+$AH$7/$AA$7</f>
        <v>0</v>
      </c>
      <c r="AJ7" s="72">
        <f>COUNTIF($X$8:$X$46,"Học lại")</f>
        <v>0</v>
      </c>
      <c r="AK7" s="71">
        <f>+$AJ$7/$AA$7</f>
        <v>0</v>
      </c>
      <c r="AL7" s="63">
        <f>COUNTIF($X$9:$X$46,"Đạt")</f>
        <v>1</v>
      </c>
      <c r="AM7" s="70">
        <f>+$AL$7/$AA$7</f>
        <v>1</v>
      </c>
    </row>
    <row r="8" spans="1:39" ht="14.25" customHeight="1">
      <c r="B8" s="197" t="s">
        <v>29</v>
      </c>
      <c r="C8" s="198"/>
      <c r="D8" s="198"/>
      <c r="E8" s="198"/>
      <c r="F8" s="198"/>
      <c r="G8" s="199"/>
      <c r="H8" s="9">
        <v>20</v>
      </c>
      <c r="I8" s="9">
        <v>10</v>
      </c>
      <c r="J8" s="84"/>
      <c r="K8" s="9"/>
      <c r="L8" s="10"/>
      <c r="M8" s="11"/>
      <c r="N8" s="11"/>
      <c r="O8" s="12"/>
      <c r="P8" s="59">
        <f>100-(H8+I8+J8+K8)</f>
        <v>70</v>
      </c>
      <c r="Q8" s="194"/>
      <c r="R8" s="13"/>
      <c r="S8" s="13"/>
      <c r="T8" s="194"/>
      <c r="U8" s="194"/>
      <c r="V8" s="196"/>
      <c r="X8" s="62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</row>
    <row r="9" spans="1:39" ht="33" customHeight="1">
      <c r="B9" s="14">
        <v>1</v>
      </c>
      <c r="C9" s="15" t="s">
        <v>81</v>
      </c>
      <c r="D9" s="16" t="s">
        <v>82</v>
      </c>
      <c r="E9" s="17" t="s">
        <v>83</v>
      </c>
      <c r="F9" s="18" t="s">
        <v>84</v>
      </c>
      <c r="G9" s="15" t="s">
        <v>85</v>
      </c>
      <c r="H9" s="30">
        <v>8</v>
      </c>
      <c r="I9" s="19">
        <v>3.5</v>
      </c>
      <c r="J9" s="19" t="s">
        <v>30</v>
      </c>
      <c r="K9" s="19" t="s">
        <v>30</v>
      </c>
      <c r="L9" s="20"/>
      <c r="M9" s="20"/>
      <c r="N9" s="20"/>
      <c r="O9" s="78"/>
      <c r="P9" s="21">
        <v>6.5</v>
      </c>
      <c r="Q9" s="32">
        <f>IF(P9="H","I",IF(OR(P9="DC",P9="C",P9="V"),0,ROUND(SUMPRODUCT(H9:P9,$H$8:$P$8)/100,1)))</f>
        <v>6.5</v>
      </c>
      <c r="R9" s="22" t="str">
        <f t="shared" ref="R9" si="0">IF(AND($Q9&gt;=9,$Q9&lt;=10),"A+","")&amp;IF(AND($Q9&gt;=8.5,$Q9&lt;=8.9),"A","")&amp;IF(AND($Q9&gt;=8,$Q9&lt;=8.4),"B+","")&amp;IF(AND($Q9&gt;=7,$Q9&lt;=7.9),"B","")&amp;IF(AND($Q9&gt;=6.5,$Q9&lt;=6.9),"C+","")&amp;IF(AND($Q9&gt;=5.5,$Q9&lt;=6.4),"C","")&amp;IF(AND($Q9&gt;=5,$Q9&lt;=5.4),"D+","")&amp;IF(AND($Q9&gt;=4,$Q9&lt;=4.9),"D","")&amp;IF(AND($Q9&lt;4),"F","")</f>
        <v>C+</v>
      </c>
      <c r="S9" s="22" t="str">
        <f t="shared" ref="S9" si="1">IF($Q9&lt;4,"Kém",IF(AND($Q9&gt;=4,$Q9&lt;=5.4),"Trung bình yếu",IF(AND($Q9&gt;=5.5,$Q9&lt;=6.9),"Trung bình",IF(AND($Q9&gt;=7,$Q9&lt;=8.4),"Khá",IF(AND($Q9&gt;=8.5,$Q9&lt;=10),"Giỏi","")))))</f>
        <v>Trung bình</v>
      </c>
      <c r="T9" s="105" t="str">
        <f>IF(OR($H9=0,$I9=0,$J9=0,$K9=0),"Không đủ ĐKDT",IF(AND(P9=0,Q9&gt;=4),"Không đạt",IF(P9="V", "Vắng", IF(P9="DC", "Đình chỉ thi",IF(P9="H", "Vắng có phép","")))))</f>
        <v/>
      </c>
      <c r="U9" s="111" t="s">
        <v>62</v>
      </c>
      <c r="V9" s="99"/>
      <c r="W9" s="24"/>
      <c r="X9" s="85" t="str">
        <f t="shared" ref="X9" si="2">IF(T9="Không đủ ĐKDT","Học lại",IF(T9="Đình chỉ thi","Học lại",IF(AND(MID(G9,2,2)&lt;"12",T9="Vắng"),"Thi lại",IF(T9="Vắng có phép", "Thi lại",IF(AND((MID(G9,2,2)&lt;"12"),Q9&lt;4.5),"Thi lại",IF(AND((MID(G9,2,2)&lt;"19"),Q9&lt;4),"Học lại",IF(AND((MID(G9,2,2)&gt;"18"),Q9&lt;4),"Thi lại",IF(AND(MID(G9,2,2)&gt;"18",P9=0),"Thi lại",IF(AND((MID(G9,2,2)&lt;"12"),P9=0),"Thi lại",IF(AND((MID(G9,2,2)&lt;"19"),(MID(G9,2,2)&gt;"11"),P9=0),"Học lại","Đạt"))))))))))</f>
        <v>Đạt</v>
      </c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</row>
    <row r="10" spans="1:39" ht="16.8" hidden="1">
      <c r="A10" s="2"/>
      <c r="B10" s="200" t="s">
        <v>31</v>
      </c>
      <c r="C10" s="200"/>
      <c r="D10" s="39"/>
      <c r="E10" s="40"/>
      <c r="F10" s="40"/>
      <c r="G10" s="40"/>
      <c r="H10" s="41"/>
      <c r="I10" s="42"/>
      <c r="J10" s="42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104" t="str">
        <f t="array" ref="U10">IFERROR(VLOOKUP($C10&amp;$T$3,CHOOSE({1,2},#REF!&amp;#REF!,#REF!),2,0),"")</f>
        <v/>
      </c>
      <c r="V10" s="3"/>
    </row>
    <row r="11" spans="1:39" ht="16.5" hidden="1" customHeight="1">
      <c r="A11" s="2"/>
      <c r="B11" s="44" t="s">
        <v>32</v>
      </c>
      <c r="C11" s="44"/>
      <c r="D11" s="45">
        <f>+$AA$7</f>
        <v>1</v>
      </c>
      <c r="E11" s="46" t="s">
        <v>33</v>
      </c>
      <c r="F11" s="185" t="s">
        <v>34</v>
      </c>
      <c r="G11" s="185"/>
      <c r="H11" s="185"/>
      <c r="I11" s="185"/>
      <c r="J11" s="185"/>
      <c r="K11" s="185"/>
      <c r="L11" s="185"/>
      <c r="M11" s="185"/>
      <c r="N11" s="185"/>
      <c r="O11" s="185"/>
      <c r="P11" s="47">
        <f>$AA$7 -COUNTIF($T$8:$T$177,"Vắng") -COUNTIF($T$8:$T$177,"Vắng có phép") - COUNTIF($T$8:$T$177,"Đình chỉ thi") - COUNTIF($T$8:$T$177,"Không đủ ĐKDT")</f>
        <v>1</v>
      </c>
      <c r="Q11" s="47"/>
      <c r="R11" s="47"/>
      <c r="S11" s="48"/>
      <c r="T11" s="49" t="s">
        <v>33</v>
      </c>
      <c r="U11" s="104" t="str">
        <f t="array" ref="U11">IFERROR(VLOOKUP($C11&amp;$T$3,CHOOSE({1,2},#REF!&amp;#REF!,#REF!),2,0),"")</f>
        <v/>
      </c>
      <c r="V11" s="3"/>
    </row>
    <row r="12" spans="1:39" ht="16.5" hidden="1" customHeight="1">
      <c r="A12" s="2"/>
      <c r="B12" s="44" t="s">
        <v>35</v>
      </c>
      <c r="C12" s="44"/>
      <c r="D12" s="45">
        <f>+$AL$7</f>
        <v>1</v>
      </c>
      <c r="E12" s="46" t="s">
        <v>33</v>
      </c>
      <c r="F12" s="185" t="s">
        <v>36</v>
      </c>
      <c r="G12" s="185"/>
      <c r="H12" s="185"/>
      <c r="I12" s="185"/>
      <c r="J12" s="185"/>
      <c r="K12" s="185"/>
      <c r="L12" s="185"/>
      <c r="M12" s="185"/>
      <c r="N12" s="185"/>
      <c r="O12" s="185"/>
      <c r="P12" s="50">
        <f>COUNTIF($T$8:$T$53,"Vắng")</f>
        <v>0</v>
      </c>
      <c r="Q12" s="50"/>
      <c r="R12" s="50"/>
      <c r="S12" s="51"/>
      <c r="T12" s="49" t="s">
        <v>33</v>
      </c>
      <c r="U12" s="104" t="str">
        <f t="array" ref="U12">IFERROR(VLOOKUP($C12&amp;$T$3,CHOOSE({1,2},#REF!&amp;#REF!,#REF!),2,0),"")</f>
        <v/>
      </c>
      <c r="V12" s="3"/>
    </row>
    <row r="13" spans="1:39" ht="16.5" hidden="1" customHeight="1">
      <c r="A13" s="2"/>
      <c r="B13" s="44" t="s">
        <v>48</v>
      </c>
      <c r="C13" s="44"/>
      <c r="D13" s="60">
        <f>COUNTIF(X9:X9,"Học lại")</f>
        <v>0</v>
      </c>
      <c r="E13" s="46" t="s">
        <v>33</v>
      </c>
      <c r="F13" s="185" t="s">
        <v>49</v>
      </c>
      <c r="G13" s="185"/>
      <c r="H13" s="185"/>
      <c r="I13" s="185"/>
      <c r="J13" s="185"/>
      <c r="K13" s="185"/>
      <c r="L13" s="185"/>
      <c r="M13" s="185"/>
      <c r="N13" s="185"/>
      <c r="O13" s="185"/>
      <c r="P13" s="47">
        <f>COUNTIF($T$8:$T$53,"Vắng có phép")</f>
        <v>0</v>
      </c>
      <c r="Q13" s="47"/>
      <c r="R13" s="47"/>
      <c r="S13" s="48"/>
      <c r="T13" s="49" t="s">
        <v>33</v>
      </c>
      <c r="U13" s="104" t="str">
        <f t="array" ref="U13">IFERROR(VLOOKUP($C13&amp;$T$3,CHOOSE({1,2},#REF!&amp;#REF!,#REF!),2,0),"")</f>
        <v/>
      </c>
      <c r="V13" s="3"/>
    </row>
    <row r="14" spans="1:39" ht="3" hidden="1" customHeight="1">
      <c r="A14" s="2"/>
      <c r="B14" s="38"/>
      <c r="C14" s="39"/>
      <c r="D14" s="39"/>
      <c r="E14" s="40"/>
      <c r="F14" s="40"/>
      <c r="G14" s="40"/>
      <c r="H14" s="41"/>
      <c r="I14" s="42"/>
      <c r="J14" s="42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3"/>
    </row>
    <row r="15" spans="1:39" hidden="1">
      <c r="B15" s="80" t="s">
        <v>50</v>
      </c>
      <c r="C15" s="80"/>
      <c r="D15" s="81">
        <f>COUNTIF(X9:X9,"Thi lại")</f>
        <v>0</v>
      </c>
      <c r="E15" s="82" t="s">
        <v>33</v>
      </c>
      <c r="F15" s="3"/>
      <c r="G15" s="3"/>
      <c r="H15" s="3"/>
      <c r="I15" s="3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3"/>
    </row>
    <row r="16" spans="1:39" ht="24.75" customHeight="1">
      <c r="B16" s="80"/>
      <c r="C16" s="80"/>
      <c r="D16" s="81"/>
      <c r="E16" s="82"/>
      <c r="F16" s="3"/>
      <c r="G16" s="3"/>
      <c r="H16" s="3"/>
      <c r="I16" s="3"/>
      <c r="J16" s="186" t="s">
        <v>135</v>
      </c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08"/>
      <c r="V16" s="3"/>
    </row>
    <row r="17" spans="1:39" ht="36" customHeight="1">
      <c r="A17" s="52"/>
      <c r="B17" s="216" t="s">
        <v>37</v>
      </c>
      <c r="C17" s="216"/>
      <c r="D17" s="216"/>
      <c r="E17" s="216"/>
      <c r="F17" s="216"/>
      <c r="G17" s="216"/>
      <c r="H17" s="216"/>
      <c r="I17" s="217"/>
      <c r="J17" s="218" t="s">
        <v>52</v>
      </c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101"/>
      <c r="V17" s="3"/>
    </row>
    <row r="18" spans="1:39" ht="4.5" customHeight="1">
      <c r="A18" s="2"/>
      <c r="B18" s="219"/>
      <c r="C18" s="220"/>
      <c r="D18" s="220"/>
      <c r="E18" s="221"/>
      <c r="F18" s="221"/>
      <c r="G18" s="221"/>
      <c r="H18" s="222"/>
      <c r="I18" s="223"/>
      <c r="J18" s="223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3"/>
      <c r="V18" s="3"/>
    </row>
    <row r="19" spans="1:39" s="2" customFormat="1">
      <c r="B19" s="216" t="s">
        <v>38</v>
      </c>
      <c r="C19" s="216"/>
      <c r="D19" s="225" t="s">
        <v>39</v>
      </c>
      <c r="E19" s="225"/>
      <c r="F19" s="225"/>
      <c r="G19" s="225"/>
      <c r="H19" s="225"/>
      <c r="I19" s="223"/>
      <c r="J19" s="223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43"/>
      <c r="V19" s="3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</row>
    <row r="20" spans="1:39" s="2" customFormat="1">
      <c r="A20" s="1"/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3"/>
      <c r="V20" s="3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</row>
    <row r="21" spans="1:39" s="2" customFormat="1">
      <c r="A21" s="1"/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3"/>
      <c r="V21" s="3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</row>
    <row r="22" spans="1:39" s="2" customFormat="1">
      <c r="A22" s="1"/>
      <c r="B22" s="224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3"/>
      <c r="V22" s="3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</row>
    <row r="23" spans="1:39" s="2" customFormat="1" ht="9.75" customHeight="1">
      <c r="A23" s="1"/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3"/>
      <c r="V23" s="3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</row>
    <row r="24" spans="1:39" s="2" customFormat="1" ht="3.75" customHeight="1">
      <c r="A24" s="1"/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3"/>
      <c r="V24" s="3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</row>
    <row r="25" spans="1:39" s="2" customFormat="1" ht="18.75" customHeight="1">
      <c r="A25" s="1"/>
      <c r="B25" s="227" t="s">
        <v>121</v>
      </c>
      <c r="C25" s="227"/>
      <c r="D25" s="227" t="s">
        <v>122</v>
      </c>
      <c r="E25" s="227"/>
      <c r="F25" s="227"/>
      <c r="G25" s="227"/>
      <c r="H25" s="227"/>
      <c r="I25" s="227"/>
      <c r="J25" s="227" t="s">
        <v>53</v>
      </c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109"/>
      <c r="V25" s="3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</row>
    <row r="26" spans="1:39" s="2" customFormat="1" ht="36" customHeight="1">
      <c r="A26" s="1"/>
      <c r="B26" s="216"/>
      <c r="C26" s="216"/>
      <c r="D26" s="216"/>
      <c r="E26" s="216"/>
      <c r="F26" s="216"/>
      <c r="G26" s="216"/>
      <c r="H26" s="216"/>
      <c r="I26" s="217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101"/>
      <c r="V26" s="3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</row>
    <row r="27" spans="1:39" s="2" customFormat="1">
      <c r="A27" s="1"/>
      <c r="B27" s="38"/>
      <c r="C27" s="54"/>
      <c r="D27" s="54"/>
      <c r="E27" s="55"/>
      <c r="F27" s="55"/>
      <c r="G27" s="55"/>
      <c r="H27" s="56"/>
      <c r="I27" s="57"/>
      <c r="J27" s="57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</row>
    <row r="28" spans="1:39" s="2" customFormat="1">
      <c r="A28" s="1"/>
      <c r="B28" s="181"/>
      <c r="C28" s="181"/>
      <c r="D28" s="183"/>
      <c r="E28" s="183"/>
      <c r="F28" s="183"/>
      <c r="G28" s="183"/>
      <c r="H28" s="183"/>
      <c r="I28" s="57"/>
      <c r="J28" s="57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</row>
    <row r="29" spans="1:39" s="2" customFormat="1" ht="39.6" customHeight="1">
      <c r="A29" s="1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</row>
    <row r="31" spans="1:39">
      <c r="B31" s="180"/>
      <c r="C31" s="180"/>
      <c r="D31" s="180"/>
      <c r="E31" s="180"/>
      <c r="F31" s="180"/>
      <c r="G31" s="180"/>
      <c r="H31" s="180"/>
      <c r="I31" s="180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02"/>
    </row>
  </sheetData>
  <sheetProtection formatCells="0" formatColumns="0" formatRows="0" insertColumns="0" insertRows="0" insertHyperlinks="0" deleteColumns="0" deleteRows="0" sort="0" autoFilter="0" pivotTables="0"/>
  <autoFilter ref="A8:AM13">
    <filterColumn colId="1" showButton="0"/>
    <filterColumn colId="2" showButton="0"/>
    <filterColumn colId="3" showButton="0"/>
    <filterColumn colId="4" showButton="0"/>
    <filterColumn colId="5" showButton="0"/>
  </autoFilter>
  <mergeCells count="60">
    <mergeCell ref="B1:G1"/>
    <mergeCell ref="H1:T1"/>
    <mergeCell ref="B2:G2"/>
    <mergeCell ref="H2:U2"/>
    <mergeCell ref="B3:C3"/>
    <mergeCell ref="D3:M3"/>
    <mergeCell ref="N3:S3"/>
    <mergeCell ref="AJ3:AK5"/>
    <mergeCell ref="AL3:AM5"/>
    <mergeCell ref="B4:C4"/>
    <mergeCell ref="E4:F4"/>
    <mergeCell ref="G4:K4"/>
    <mergeCell ref="P4:T4"/>
    <mergeCell ref="Y3:Y6"/>
    <mergeCell ref="Z3:Z6"/>
    <mergeCell ref="AA3:AA6"/>
    <mergeCell ref="AB3:AE5"/>
    <mergeCell ref="AF3:AG5"/>
    <mergeCell ref="AH3:AI5"/>
    <mergeCell ref="K6:K7"/>
    <mergeCell ref="L6:L7"/>
    <mergeCell ref="M6:M7"/>
    <mergeCell ref="N6:N7"/>
    <mergeCell ref="B19:C19"/>
    <mergeCell ref="D19:H19"/>
    <mergeCell ref="U6:U8"/>
    <mergeCell ref="V6:V8"/>
    <mergeCell ref="B8:G8"/>
    <mergeCell ref="B10:C10"/>
    <mergeCell ref="F11:O11"/>
    <mergeCell ref="F12:O12"/>
    <mergeCell ref="O6:O7"/>
    <mergeCell ref="P6:P7"/>
    <mergeCell ref="Q6:Q8"/>
    <mergeCell ref="R6:R7"/>
    <mergeCell ref="S6:S7"/>
    <mergeCell ref="T6:T8"/>
    <mergeCell ref="I6:I7"/>
    <mergeCell ref="B6:B7"/>
    <mergeCell ref="J6:J7"/>
    <mergeCell ref="F13:O13"/>
    <mergeCell ref="J15:U15"/>
    <mergeCell ref="J16:T16"/>
    <mergeCell ref="B17:H17"/>
    <mergeCell ref="J17:T17"/>
    <mergeCell ref="H6:H7"/>
    <mergeCell ref="C6:C7"/>
    <mergeCell ref="D6:E7"/>
    <mergeCell ref="F6:F7"/>
    <mergeCell ref="G6:G7"/>
    <mergeCell ref="B31:C31"/>
    <mergeCell ref="D31:I31"/>
    <mergeCell ref="J31:T31"/>
    <mergeCell ref="B25:C25"/>
    <mergeCell ref="D25:I25"/>
    <mergeCell ref="J25:T25"/>
    <mergeCell ref="B26:H26"/>
    <mergeCell ref="J26:T26"/>
    <mergeCell ref="B28:C28"/>
    <mergeCell ref="D28:H28"/>
  </mergeCells>
  <conditionalFormatting sqref="P9 H9:N9">
    <cfRule type="cellIs" dxfId="39" priority="36" operator="greaterThan">
      <formula>10</formula>
    </cfRule>
  </conditionalFormatting>
  <conditionalFormatting sqref="P9">
    <cfRule type="cellIs" dxfId="38" priority="30" operator="greaterThan">
      <formula>10</formula>
    </cfRule>
    <cfRule type="cellIs" dxfId="37" priority="31" operator="greaterThan">
      <formula>10</formula>
    </cfRule>
    <cfRule type="cellIs" dxfId="36" priority="32" operator="greaterThan">
      <formula>10</formula>
    </cfRule>
    <cfRule type="cellIs" dxfId="35" priority="33" operator="greaterThan">
      <formula>10</formula>
    </cfRule>
    <cfRule type="cellIs" dxfId="34" priority="34" operator="greaterThan">
      <formula>10</formula>
    </cfRule>
    <cfRule type="cellIs" dxfId="33" priority="35" operator="greaterThan">
      <formula>10</formula>
    </cfRule>
  </conditionalFormatting>
  <conditionalFormatting sqref="H9:K9">
    <cfRule type="cellIs" dxfId="32" priority="29" operator="greaterThan">
      <formula>10</formula>
    </cfRule>
  </conditionalFormatting>
  <conditionalFormatting sqref="O32:O1048576 O2 O27:O30 O4:O15 O18:O24">
    <cfRule type="duplicateValues" dxfId="31" priority="28"/>
  </conditionalFormatting>
  <conditionalFormatting sqref="O27:O30">
    <cfRule type="duplicateValues" dxfId="30" priority="6"/>
  </conditionalFormatting>
  <conditionalFormatting sqref="O4">
    <cfRule type="duplicateValues" dxfId="29" priority="5"/>
  </conditionalFormatting>
  <conditionalFormatting sqref="C1:C1048576">
    <cfRule type="duplicateValues" dxfId="28" priority="60"/>
  </conditionalFormatting>
  <conditionalFormatting sqref="C31">
    <cfRule type="duplicateValues" dxfId="27" priority="4"/>
  </conditionalFormatting>
  <conditionalFormatting sqref="C31">
    <cfRule type="duplicateValues" dxfId="26" priority="3"/>
  </conditionalFormatting>
  <conditionalFormatting sqref="C25">
    <cfRule type="duplicateValues" dxfId="25" priority="2"/>
  </conditionalFormatting>
  <conditionalFormatting sqref="C25">
    <cfRule type="duplicateValues" dxfId="24" priority="1"/>
  </conditionalFormatting>
  <dataValidations count="2">
    <dataValidation allowBlank="1" showInputMessage="1" showErrorMessage="1" errorTitle="Không xóa dữ liệu" error="Không xóa dữ liệu" prompt="Không xóa dữ liệu" sqref="D13 Y2:AM7 X9"/>
    <dataValidation type="decimal" allowBlank="1" showInputMessage="1" showErrorMessage="1" sqref="H9:K9">
      <formula1>0</formula1>
      <formula2>10</formula2>
    </dataValidation>
  </dataValidations>
  <pageMargins left="0.55118110236220474" right="3.937007874015748E-2" top="1.0236220472440944" bottom="0.43307086614173229" header="0.15748031496062992" footer="0.11811023622047245"/>
  <pageSetup paperSize="9" scale="90" orientation="portrait" r:id="rId1"/>
  <headerFooter alignWithMargins="0">
    <oddFooter>&amp;R&amp;"Times New Roman,Italic"&amp;11Trang &amp;P</oddFooter>
  </headerFooter>
  <colBreaks count="1" manualBreakCount="1">
    <brk id="2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AM31"/>
  <sheetViews>
    <sheetView workbookViewId="0">
      <pane ySplit="2" topLeftCell="A9" activePane="bottomLeft" state="frozen"/>
      <selection activeCell="A6" sqref="A6:XFD6"/>
      <selection pane="bottomLeft" activeCell="B17" sqref="B17:H17"/>
    </sheetView>
  </sheetViews>
  <sheetFormatPr defaultColWidth="9" defaultRowHeight="15.6"/>
  <cols>
    <col min="1" max="1" width="9.765625E-2" style="1" customWidth="1"/>
    <col min="2" max="2" width="4" style="1" customWidth="1"/>
    <col min="3" max="3" width="11.296875" style="1" customWidth="1"/>
    <col min="4" max="4" width="10.8984375" style="1" customWidth="1"/>
    <col min="5" max="5" width="7" style="1" customWidth="1"/>
    <col min="6" max="6" width="9.296875" style="1" hidden="1" customWidth="1"/>
    <col min="7" max="7" width="12.59765625" style="1" customWidth="1"/>
    <col min="8" max="8" width="5.09765625" style="1" customWidth="1"/>
    <col min="9" max="9" width="4.296875" style="1" customWidth="1"/>
    <col min="10" max="10" width="4.296875" style="1" hidden="1" customWidth="1"/>
    <col min="11" max="11" width="4.296875" style="1" customWidth="1"/>
    <col min="12" max="12" width="3.19921875" style="1" hidden="1" customWidth="1"/>
    <col min="13" max="13" width="3.3984375" style="1" hidden="1" customWidth="1"/>
    <col min="14" max="14" width="7.296875" style="1" hidden="1" customWidth="1"/>
    <col min="15" max="15" width="9.09765625" style="1" hidden="1" customWidth="1"/>
    <col min="16" max="16" width="5.19921875" style="1" customWidth="1"/>
    <col min="17" max="17" width="6.3984375" style="1" customWidth="1"/>
    <col min="18" max="18" width="6.3984375" style="1" hidden="1" customWidth="1"/>
    <col min="19" max="19" width="11.8984375" style="1" hidden="1" customWidth="1"/>
    <col min="20" max="20" width="16.59765625" style="1" customWidth="1"/>
    <col min="21" max="21" width="5.69921875" style="1" hidden="1" customWidth="1"/>
    <col min="22" max="22" width="14.796875" style="1" customWidth="1"/>
    <col min="23" max="23" width="6.3984375" style="2" customWidth="1"/>
    <col min="24" max="24" width="9" style="61"/>
    <col min="25" max="25" width="9.09765625" style="61" bestFit="1" customWidth="1"/>
    <col min="26" max="26" width="9" style="61"/>
    <col min="27" max="27" width="10.296875" style="61" bestFit="1" customWidth="1"/>
    <col min="28" max="28" width="9.09765625" style="61" bestFit="1" customWidth="1"/>
    <col min="29" max="39" width="9" style="61"/>
    <col min="40" max="16384" width="9" style="1"/>
  </cols>
  <sheetData>
    <row r="1" spans="1:39" ht="27.75" customHeight="1">
      <c r="B1" s="207" t="s">
        <v>0</v>
      </c>
      <c r="C1" s="207"/>
      <c r="D1" s="207"/>
      <c r="E1" s="207"/>
      <c r="F1" s="207"/>
      <c r="G1" s="207"/>
      <c r="H1" s="208" t="s">
        <v>118</v>
      </c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100"/>
      <c r="V1" s="3"/>
    </row>
    <row r="2" spans="1:39" ht="25.5" customHeight="1">
      <c r="B2" s="209" t="s">
        <v>2</v>
      </c>
      <c r="C2" s="209"/>
      <c r="D2" s="209"/>
      <c r="E2" s="209"/>
      <c r="F2" s="209"/>
      <c r="G2" s="209"/>
      <c r="H2" s="210" t="s">
        <v>56</v>
      </c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4"/>
      <c r="W2" s="5"/>
      <c r="AE2" s="62"/>
      <c r="AF2" s="63"/>
      <c r="AG2" s="62"/>
      <c r="AH2" s="62"/>
      <c r="AI2" s="62"/>
      <c r="AJ2" s="63"/>
      <c r="AK2" s="62"/>
    </row>
    <row r="3" spans="1:39" ht="23.25" customHeight="1">
      <c r="B3" s="211" t="s">
        <v>3</v>
      </c>
      <c r="C3" s="211"/>
      <c r="D3" s="212" t="s">
        <v>80</v>
      </c>
      <c r="E3" s="212"/>
      <c r="F3" s="212"/>
      <c r="G3" s="212"/>
      <c r="H3" s="212"/>
      <c r="I3" s="212"/>
      <c r="J3" s="212"/>
      <c r="K3" s="212"/>
      <c r="L3" s="212"/>
      <c r="M3" s="212"/>
      <c r="N3" s="211" t="s">
        <v>55</v>
      </c>
      <c r="O3" s="211"/>
      <c r="P3" s="211"/>
      <c r="Q3" s="211"/>
      <c r="R3" s="211"/>
      <c r="S3" s="211"/>
      <c r="T3" s="86" t="s">
        <v>79</v>
      </c>
      <c r="U3" s="86"/>
      <c r="X3" s="62"/>
      <c r="Y3" s="203" t="s">
        <v>47</v>
      </c>
      <c r="Z3" s="203" t="s">
        <v>9</v>
      </c>
      <c r="AA3" s="203" t="s">
        <v>46</v>
      </c>
      <c r="AB3" s="203" t="s">
        <v>45</v>
      </c>
      <c r="AC3" s="203"/>
      <c r="AD3" s="203"/>
      <c r="AE3" s="203"/>
      <c r="AF3" s="203" t="s">
        <v>44</v>
      </c>
      <c r="AG3" s="203"/>
      <c r="AH3" s="203" t="s">
        <v>42</v>
      </c>
      <c r="AI3" s="203"/>
      <c r="AJ3" s="203" t="s">
        <v>43</v>
      </c>
      <c r="AK3" s="203"/>
      <c r="AL3" s="203" t="s">
        <v>41</v>
      </c>
      <c r="AM3" s="203"/>
    </row>
    <row r="4" spans="1:39" ht="17.25" customHeight="1">
      <c r="B4" s="204" t="s">
        <v>4</v>
      </c>
      <c r="C4" s="204"/>
      <c r="D4" s="103">
        <v>2</v>
      </c>
      <c r="E4" s="205"/>
      <c r="F4" s="205"/>
      <c r="G4" s="206" t="s">
        <v>65</v>
      </c>
      <c r="H4" s="206"/>
      <c r="I4" s="206"/>
      <c r="J4" s="206"/>
      <c r="K4" s="206"/>
      <c r="L4" s="86"/>
      <c r="M4" s="86"/>
      <c r="N4" s="86" t="s">
        <v>66</v>
      </c>
      <c r="O4" s="86"/>
      <c r="P4" s="205" t="s">
        <v>67</v>
      </c>
      <c r="Q4" s="205"/>
      <c r="R4" s="205"/>
      <c r="S4" s="205"/>
      <c r="T4" s="205"/>
      <c r="U4" s="86"/>
      <c r="X4" s="62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</row>
    <row r="5" spans="1:39" ht="5.2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58"/>
      <c r="Q5" s="3"/>
      <c r="R5" s="3"/>
      <c r="S5" s="3"/>
      <c r="T5" s="3"/>
      <c r="U5" s="3"/>
      <c r="X5" s="62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</row>
    <row r="6" spans="1:39" ht="44.25" customHeight="1">
      <c r="B6" s="193" t="s">
        <v>5</v>
      </c>
      <c r="C6" s="187" t="s">
        <v>6</v>
      </c>
      <c r="D6" s="189" t="s">
        <v>7</v>
      </c>
      <c r="E6" s="190"/>
      <c r="F6" s="193" t="s">
        <v>8</v>
      </c>
      <c r="G6" s="193" t="s">
        <v>9</v>
      </c>
      <c r="H6" s="184" t="s">
        <v>10</v>
      </c>
      <c r="I6" s="184" t="s">
        <v>11</v>
      </c>
      <c r="J6" s="184" t="s">
        <v>12</v>
      </c>
      <c r="K6" s="184" t="s">
        <v>13</v>
      </c>
      <c r="L6" s="202" t="s">
        <v>14</v>
      </c>
      <c r="M6" s="202" t="s">
        <v>15</v>
      </c>
      <c r="N6" s="202" t="s">
        <v>16</v>
      </c>
      <c r="O6" s="201" t="s">
        <v>17</v>
      </c>
      <c r="P6" s="202" t="s">
        <v>18</v>
      </c>
      <c r="Q6" s="193" t="s">
        <v>19</v>
      </c>
      <c r="R6" s="202" t="s">
        <v>20</v>
      </c>
      <c r="S6" s="193" t="s">
        <v>21</v>
      </c>
      <c r="T6" s="193" t="s">
        <v>22</v>
      </c>
      <c r="U6" s="193" t="s">
        <v>23</v>
      </c>
      <c r="V6" s="196"/>
      <c r="X6" s="62"/>
      <c r="Y6" s="203"/>
      <c r="Z6" s="203"/>
      <c r="AA6" s="203"/>
      <c r="AB6" s="65" t="s">
        <v>24</v>
      </c>
      <c r="AC6" s="65" t="s">
        <v>25</v>
      </c>
      <c r="AD6" s="65" t="s">
        <v>26</v>
      </c>
      <c r="AE6" s="65" t="s">
        <v>27</v>
      </c>
      <c r="AF6" s="65" t="s">
        <v>28</v>
      </c>
      <c r="AG6" s="65" t="s">
        <v>27</v>
      </c>
      <c r="AH6" s="65" t="s">
        <v>28</v>
      </c>
      <c r="AI6" s="65" t="s">
        <v>27</v>
      </c>
      <c r="AJ6" s="65" t="s">
        <v>28</v>
      </c>
      <c r="AK6" s="65" t="s">
        <v>27</v>
      </c>
      <c r="AL6" s="65" t="s">
        <v>28</v>
      </c>
      <c r="AM6" s="66" t="s">
        <v>27</v>
      </c>
    </row>
    <row r="7" spans="1:39" ht="44.25" customHeight="1">
      <c r="B7" s="194"/>
      <c r="C7" s="188"/>
      <c r="D7" s="191"/>
      <c r="E7" s="192"/>
      <c r="F7" s="194"/>
      <c r="G7" s="194"/>
      <c r="H7" s="184"/>
      <c r="I7" s="184"/>
      <c r="J7" s="184"/>
      <c r="K7" s="184"/>
      <c r="L7" s="202"/>
      <c r="M7" s="202"/>
      <c r="N7" s="202"/>
      <c r="O7" s="201"/>
      <c r="P7" s="202"/>
      <c r="Q7" s="195"/>
      <c r="R7" s="202"/>
      <c r="S7" s="194"/>
      <c r="T7" s="195"/>
      <c r="U7" s="195"/>
      <c r="V7" s="196"/>
      <c r="W7" s="8"/>
      <c r="X7" s="62"/>
      <c r="Y7" s="67" t="str">
        <f>+D3</f>
        <v>Định giá doanh nghiệp</v>
      </c>
      <c r="Z7" s="68">
        <f>+P3</f>
        <v>0</v>
      </c>
      <c r="AA7" s="69">
        <f>+$AJ$7+$AL$7+$AH$7</f>
        <v>1</v>
      </c>
      <c r="AB7" s="63">
        <f>COUNTIF($T$8:$T$47,"Khiển trách")</f>
        <v>0</v>
      </c>
      <c r="AC7" s="63">
        <f>COUNTIF($T$8:$T$47,"Cảnh cáo")</f>
        <v>0</v>
      </c>
      <c r="AD7" s="63">
        <f>COUNTIF($T$8:$T$47,"Đình chỉ thi")</f>
        <v>0</v>
      </c>
      <c r="AE7" s="70">
        <f>+($AB$7+$AC$7+$AD$7)/$AA$7*100%</f>
        <v>0</v>
      </c>
      <c r="AF7" s="63">
        <f>SUM(COUNTIF($T$8:$T$45,"Vắng"),COUNTIF($T$8:$T$45,"Vắng có phép"))</f>
        <v>0</v>
      </c>
      <c r="AG7" s="71">
        <f>+$AF$7/$AA$7</f>
        <v>0</v>
      </c>
      <c r="AH7" s="72">
        <f>COUNTIF($X$8:$X$45,"Thi lại")</f>
        <v>0</v>
      </c>
      <c r="AI7" s="71">
        <f>+$AH$7/$AA$7</f>
        <v>0</v>
      </c>
      <c r="AJ7" s="72">
        <f>COUNTIF($X$8:$X$46,"Học lại")</f>
        <v>0</v>
      </c>
      <c r="AK7" s="71">
        <f>+$AJ$7/$AA$7</f>
        <v>0</v>
      </c>
      <c r="AL7" s="63">
        <f>COUNTIF($X$9:$X$46,"Đạt")</f>
        <v>1</v>
      </c>
      <c r="AM7" s="70">
        <f>+$AL$7/$AA$7</f>
        <v>1</v>
      </c>
    </row>
    <row r="8" spans="1:39" ht="14.25" customHeight="1">
      <c r="B8" s="197" t="s">
        <v>29</v>
      </c>
      <c r="C8" s="198"/>
      <c r="D8" s="198"/>
      <c r="E8" s="198"/>
      <c r="F8" s="198"/>
      <c r="G8" s="199"/>
      <c r="H8" s="9">
        <v>10</v>
      </c>
      <c r="I8" s="9">
        <v>10</v>
      </c>
      <c r="J8" s="84"/>
      <c r="K8" s="9">
        <v>10</v>
      </c>
      <c r="L8" s="10"/>
      <c r="M8" s="11"/>
      <c r="N8" s="11"/>
      <c r="O8" s="12"/>
      <c r="P8" s="59">
        <f>100-(H8+I8+J8+K8)</f>
        <v>70</v>
      </c>
      <c r="Q8" s="194"/>
      <c r="R8" s="13"/>
      <c r="S8" s="13"/>
      <c r="T8" s="194"/>
      <c r="U8" s="194"/>
      <c r="V8" s="196"/>
      <c r="X8" s="62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</row>
    <row r="9" spans="1:39" ht="33" customHeight="1">
      <c r="B9" s="112">
        <v>1</v>
      </c>
      <c r="C9" s="113" t="s">
        <v>74</v>
      </c>
      <c r="D9" s="114" t="s">
        <v>75</v>
      </c>
      <c r="E9" s="115" t="s">
        <v>76</v>
      </c>
      <c r="F9" s="116" t="s">
        <v>77</v>
      </c>
      <c r="G9" s="113" t="s">
        <v>78</v>
      </c>
      <c r="H9" s="117">
        <v>10</v>
      </c>
      <c r="I9" s="117">
        <v>8</v>
      </c>
      <c r="J9" s="117" t="s">
        <v>30</v>
      </c>
      <c r="K9" s="117">
        <v>8</v>
      </c>
      <c r="L9" s="118"/>
      <c r="M9" s="118"/>
      <c r="N9" s="118"/>
      <c r="O9" s="119"/>
      <c r="P9" s="120">
        <v>9</v>
      </c>
      <c r="Q9" s="121">
        <f>IF(P9="H","I",IF(OR(P9="DC",P9="C",P9="V"),0,ROUND(SUMPRODUCT(H9:P9,$H$8:$P$8)/100,1)))</f>
        <v>8.9</v>
      </c>
      <c r="R9" s="122" t="str">
        <f t="shared" ref="R9" si="0">IF(AND($Q9&gt;=9,$Q9&lt;=10),"A+","")&amp;IF(AND($Q9&gt;=8.5,$Q9&lt;=8.9),"A","")&amp;IF(AND($Q9&gt;=8,$Q9&lt;=8.4),"B+","")&amp;IF(AND($Q9&gt;=7,$Q9&lt;=7.9),"B","")&amp;IF(AND($Q9&gt;=6.5,$Q9&lt;=6.9),"C+","")&amp;IF(AND($Q9&gt;=5.5,$Q9&lt;=6.4),"C","")&amp;IF(AND($Q9&gt;=5,$Q9&lt;=5.4),"D+","")&amp;IF(AND($Q9&gt;=4,$Q9&lt;=4.9),"D","")&amp;IF(AND($Q9&lt;4),"F","")</f>
        <v>A</v>
      </c>
      <c r="S9" s="122" t="str">
        <f t="shared" ref="S9" si="1">IF($Q9&lt;4,"Kém",IF(AND($Q9&gt;=4,$Q9&lt;=5.4),"Trung bình yếu",IF(AND($Q9&gt;=5.5,$Q9&lt;=6.9),"Trung bình",IF(AND($Q9&gt;=7,$Q9&lt;=8.4),"Khá",IF(AND($Q9&gt;=8.5,$Q9&lt;=10),"Giỏi","")))))</f>
        <v>Giỏi</v>
      </c>
      <c r="T9" s="123" t="str">
        <f>IF(OR($H9=0,$I9=0,$J9=0,$K9=0),"Không đủ ĐKDT",IF(AND(P9=0,Q9&gt;=4),"Không đạt",IF(P9="V", "Vắng", IF(P9="DC", "Đình chỉ thi",IF(P9="H", "Vắng có phép","")))))</f>
        <v/>
      </c>
      <c r="U9" s="124" t="s">
        <v>62</v>
      </c>
      <c r="V9" s="99"/>
      <c r="W9" s="24"/>
      <c r="X9" s="85" t="str">
        <f t="shared" ref="X9" si="2">IF(T9="Không đủ ĐKDT","Học lại",IF(T9="Đình chỉ thi","Học lại",IF(AND(MID(G9,2,2)&lt;"12",T9="Vắng"),"Thi lại",IF(T9="Vắng có phép", "Thi lại",IF(AND((MID(G9,2,2)&lt;"12"),Q9&lt;4.5),"Thi lại",IF(AND((MID(G9,2,2)&lt;"19"),Q9&lt;4),"Học lại",IF(AND((MID(G9,2,2)&gt;"18"),Q9&lt;4),"Thi lại",IF(AND(MID(G9,2,2)&gt;"18",P9=0),"Thi lại",IF(AND((MID(G9,2,2)&lt;"12"),P9=0),"Thi lại",IF(AND((MID(G9,2,2)&lt;"19"),(MID(G9,2,2)&gt;"11"),P9=0),"Học lại","Đạt"))))))))))</f>
        <v>Đạt</v>
      </c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</row>
    <row r="10" spans="1:39" ht="16.8" hidden="1">
      <c r="A10" s="2"/>
      <c r="B10" s="200" t="s">
        <v>31</v>
      </c>
      <c r="C10" s="200"/>
      <c r="D10" s="39"/>
      <c r="E10" s="40"/>
      <c r="F10" s="40"/>
      <c r="G10" s="40"/>
      <c r="H10" s="41"/>
      <c r="I10" s="42"/>
      <c r="J10" s="42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104" t="str">
        <f t="array" ref="U10">IFERROR(VLOOKUP($C10&amp;$T$3,CHOOSE({1,2},#REF!&amp;#REF!,#REF!),2,0),"")</f>
        <v/>
      </c>
      <c r="V10" s="3"/>
    </row>
    <row r="11" spans="1:39" ht="16.5" hidden="1" customHeight="1">
      <c r="A11" s="2"/>
      <c r="B11" s="44" t="s">
        <v>32</v>
      </c>
      <c r="C11" s="44"/>
      <c r="D11" s="45">
        <f>+$AA$7</f>
        <v>1</v>
      </c>
      <c r="E11" s="46" t="s">
        <v>33</v>
      </c>
      <c r="F11" s="185" t="s">
        <v>34</v>
      </c>
      <c r="G11" s="185"/>
      <c r="H11" s="185"/>
      <c r="I11" s="185"/>
      <c r="J11" s="185"/>
      <c r="K11" s="185"/>
      <c r="L11" s="185"/>
      <c r="M11" s="185"/>
      <c r="N11" s="185"/>
      <c r="O11" s="185"/>
      <c r="P11" s="47">
        <f>$AA$7 -COUNTIF($T$8:$T$177,"Vắng") -COUNTIF($T$8:$T$177,"Vắng có phép") - COUNTIF($T$8:$T$177,"Đình chỉ thi") - COUNTIF($T$8:$T$177,"Không đủ ĐKDT")</f>
        <v>1</v>
      </c>
      <c r="Q11" s="47"/>
      <c r="R11" s="47"/>
      <c r="S11" s="48"/>
      <c r="T11" s="49" t="s">
        <v>33</v>
      </c>
      <c r="U11" s="104" t="str">
        <f t="array" ref="U11">IFERROR(VLOOKUP($C11&amp;$T$3,CHOOSE({1,2},#REF!&amp;#REF!,#REF!),2,0),"")</f>
        <v/>
      </c>
      <c r="V11" s="3"/>
    </row>
    <row r="12" spans="1:39" ht="16.5" hidden="1" customHeight="1">
      <c r="A12" s="2"/>
      <c r="B12" s="44" t="s">
        <v>35</v>
      </c>
      <c r="C12" s="44"/>
      <c r="D12" s="45">
        <f>+$AL$7</f>
        <v>1</v>
      </c>
      <c r="E12" s="46" t="s">
        <v>33</v>
      </c>
      <c r="F12" s="185" t="s">
        <v>36</v>
      </c>
      <c r="G12" s="185"/>
      <c r="H12" s="185"/>
      <c r="I12" s="185"/>
      <c r="J12" s="185"/>
      <c r="K12" s="185"/>
      <c r="L12" s="185"/>
      <c r="M12" s="185"/>
      <c r="N12" s="185"/>
      <c r="O12" s="185"/>
      <c r="P12" s="50">
        <f>COUNTIF($T$8:$T$53,"Vắng")</f>
        <v>0</v>
      </c>
      <c r="Q12" s="50"/>
      <c r="R12" s="50"/>
      <c r="S12" s="51"/>
      <c r="T12" s="49" t="s">
        <v>33</v>
      </c>
      <c r="U12" s="104" t="str">
        <f t="array" ref="U12">IFERROR(VLOOKUP($C12&amp;$T$3,CHOOSE({1,2},#REF!&amp;#REF!,#REF!),2,0),"")</f>
        <v/>
      </c>
      <c r="V12" s="3"/>
    </row>
    <row r="13" spans="1:39" ht="16.5" hidden="1" customHeight="1">
      <c r="A13" s="2"/>
      <c r="B13" s="44" t="s">
        <v>48</v>
      </c>
      <c r="C13" s="44"/>
      <c r="D13" s="60">
        <f>COUNTIF(X9:X9,"Học lại")</f>
        <v>0</v>
      </c>
      <c r="E13" s="46" t="s">
        <v>33</v>
      </c>
      <c r="F13" s="185" t="s">
        <v>49</v>
      </c>
      <c r="G13" s="185"/>
      <c r="H13" s="185"/>
      <c r="I13" s="185"/>
      <c r="J13" s="185"/>
      <c r="K13" s="185"/>
      <c r="L13" s="185"/>
      <c r="M13" s="185"/>
      <c r="N13" s="185"/>
      <c r="O13" s="185"/>
      <c r="P13" s="47">
        <f>COUNTIF($T$8:$T$53,"Vắng có phép")</f>
        <v>0</v>
      </c>
      <c r="Q13" s="47"/>
      <c r="R13" s="47"/>
      <c r="S13" s="48"/>
      <c r="T13" s="49" t="s">
        <v>33</v>
      </c>
      <c r="U13" s="104" t="str">
        <f t="array" ref="U13">IFERROR(VLOOKUP($C13&amp;$T$3,CHOOSE({1,2},#REF!&amp;#REF!,#REF!),2,0),"")</f>
        <v/>
      </c>
      <c r="V13" s="3"/>
    </row>
    <row r="14" spans="1:39" ht="3" hidden="1" customHeight="1">
      <c r="A14" s="2"/>
      <c r="B14" s="38"/>
      <c r="C14" s="39"/>
      <c r="D14" s="39"/>
      <c r="E14" s="40"/>
      <c r="F14" s="40"/>
      <c r="G14" s="40"/>
      <c r="H14" s="41"/>
      <c r="I14" s="42"/>
      <c r="J14" s="42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3"/>
    </row>
    <row r="15" spans="1:39" hidden="1">
      <c r="B15" s="80" t="s">
        <v>50</v>
      </c>
      <c r="C15" s="80"/>
      <c r="D15" s="81">
        <f>COUNTIF(X9:X9,"Thi lại")</f>
        <v>0</v>
      </c>
      <c r="E15" s="82" t="s">
        <v>33</v>
      </c>
      <c r="F15" s="3"/>
      <c r="G15" s="3"/>
      <c r="H15" s="3"/>
      <c r="I15" s="3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3"/>
    </row>
    <row r="16" spans="1:39" ht="24.75" customHeight="1">
      <c r="B16" s="80"/>
      <c r="C16" s="80"/>
      <c r="D16" s="81"/>
      <c r="E16" s="82"/>
      <c r="F16" s="3"/>
      <c r="G16" s="3"/>
      <c r="H16" s="3"/>
      <c r="I16" s="3"/>
      <c r="J16" s="186" t="s">
        <v>124</v>
      </c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08"/>
      <c r="V16" s="3"/>
    </row>
    <row r="17" spans="1:39" ht="36" customHeight="1">
      <c r="A17" s="52"/>
      <c r="B17" s="216" t="s">
        <v>37</v>
      </c>
      <c r="C17" s="216"/>
      <c r="D17" s="216"/>
      <c r="E17" s="216"/>
      <c r="F17" s="216"/>
      <c r="G17" s="216"/>
      <c r="H17" s="216"/>
      <c r="I17" s="217"/>
      <c r="J17" s="218" t="s">
        <v>52</v>
      </c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101"/>
      <c r="V17" s="3"/>
    </row>
    <row r="18" spans="1:39" ht="4.5" customHeight="1">
      <c r="A18" s="2"/>
      <c r="B18" s="219"/>
      <c r="C18" s="220"/>
      <c r="D18" s="220"/>
      <c r="E18" s="221"/>
      <c r="F18" s="221"/>
      <c r="G18" s="221"/>
      <c r="H18" s="222"/>
      <c r="I18" s="223"/>
      <c r="J18" s="223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3"/>
      <c r="V18" s="3"/>
    </row>
    <row r="19" spans="1:39" s="2" customFormat="1">
      <c r="B19" s="216" t="s">
        <v>38</v>
      </c>
      <c r="C19" s="216"/>
      <c r="D19" s="225" t="s">
        <v>39</v>
      </c>
      <c r="E19" s="225"/>
      <c r="F19" s="225"/>
      <c r="G19" s="225"/>
      <c r="H19" s="225"/>
      <c r="I19" s="223"/>
      <c r="J19" s="223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43"/>
      <c r="V19" s="3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</row>
    <row r="20" spans="1:39" s="2" customFormat="1">
      <c r="A20" s="1"/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3"/>
      <c r="V20" s="3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</row>
    <row r="21" spans="1:39" s="2" customFormat="1">
      <c r="A21" s="1"/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3"/>
      <c r="V21" s="3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</row>
    <row r="22" spans="1:39" s="2" customFormat="1">
      <c r="A22" s="1"/>
      <c r="B22" s="224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3"/>
      <c r="V22" s="3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</row>
    <row r="23" spans="1:39" s="2" customFormat="1" ht="9.75" customHeight="1">
      <c r="A23" s="1"/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3"/>
      <c r="V23" s="3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</row>
    <row r="24" spans="1:39" s="2" customFormat="1" ht="3.75" customHeight="1">
      <c r="A24" s="1"/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3"/>
      <c r="V24" s="3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</row>
    <row r="25" spans="1:39" s="2" customFormat="1" ht="18.75" customHeight="1">
      <c r="A25" s="1"/>
      <c r="B25" s="227" t="s">
        <v>121</v>
      </c>
      <c r="C25" s="227"/>
      <c r="D25" s="227" t="s">
        <v>122</v>
      </c>
      <c r="E25" s="227"/>
      <c r="F25" s="227"/>
      <c r="G25" s="227"/>
      <c r="H25" s="227"/>
      <c r="I25" s="227"/>
      <c r="J25" s="227" t="s">
        <v>53</v>
      </c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109"/>
      <c r="V25" s="3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</row>
    <row r="26" spans="1:39" s="2" customFormat="1" ht="36" customHeight="1">
      <c r="A26" s="1"/>
      <c r="B26" s="181"/>
      <c r="C26" s="181"/>
      <c r="D26" s="181"/>
      <c r="E26" s="181"/>
      <c r="F26" s="181"/>
      <c r="G26" s="181"/>
      <c r="H26" s="181"/>
      <c r="I26" s="53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01"/>
      <c r="V26" s="3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</row>
    <row r="27" spans="1:39" s="2" customFormat="1">
      <c r="A27" s="1"/>
      <c r="B27" s="38"/>
      <c r="C27" s="54"/>
      <c r="D27" s="54"/>
      <c r="E27" s="55"/>
      <c r="F27" s="55"/>
      <c r="G27" s="55"/>
      <c r="H27" s="56"/>
      <c r="I27" s="57"/>
      <c r="J27" s="57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</row>
    <row r="28" spans="1:39" s="2" customFormat="1">
      <c r="A28" s="1"/>
      <c r="B28" s="181"/>
      <c r="C28" s="181"/>
      <c r="D28" s="183"/>
      <c r="E28" s="183"/>
      <c r="F28" s="183"/>
      <c r="G28" s="183"/>
      <c r="H28" s="183"/>
      <c r="I28" s="57"/>
      <c r="J28" s="57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</row>
    <row r="29" spans="1:39" s="2" customFormat="1">
      <c r="A29" s="1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</row>
    <row r="31" spans="1:39"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02"/>
    </row>
  </sheetData>
  <sheetProtection formatCells="0" formatColumns="0" formatRows="0" insertColumns="0" insertRows="0" insertHyperlinks="0" deleteColumns="0" deleteRows="0" sort="0" autoFilter="0" pivotTables="0"/>
  <autoFilter ref="A8:AM13">
    <filterColumn colId="1" showButton="0"/>
    <filterColumn colId="2" showButton="0"/>
    <filterColumn colId="3" showButton="0"/>
    <filterColumn colId="4" showButton="0"/>
    <filterColumn colId="5" showButton="0"/>
  </autoFilter>
  <mergeCells count="60">
    <mergeCell ref="B1:G1"/>
    <mergeCell ref="H1:T1"/>
    <mergeCell ref="B2:G2"/>
    <mergeCell ref="H2:U2"/>
    <mergeCell ref="B3:C3"/>
    <mergeCell ref="D3:M3"/>
    <mergeCell ref="N3:S3"/>
    <mergeCell ref="AJ3:AK5"/>
    <mergeCell ref="AL3:AM5"/>
    <mergeCell ref="B4:C4"/>
    <mergeCell ref="E4:F4"/>
    <mergeCell ref="G4:K4"/>
    <mergeCell ref="P4:T4"/>
    <mergeCell ref="Y3:Y6"/>
    <mergeCell ref="Z3:Z6"/>
    <mergeCell ref="AA3:AA6"/>
    <mergeCell ref="AB3:AE5"/>
    <mergeCell ref="AF3:AG5"/>
    <mergeCell ref="AH3:AI5"/>
    <mergeCell ref="K6:K7"/>
    <mergeCell ref="L6:L7"/>
    <mergeCell ref="M6:M7"/>
    <mergeCell ref="N6:N7"/>
    <mergeCell ref="B19:C19"/>
    <mergeCell ref="D19:H19"/>
    <mergeCell ref="U6:U8"/>
    <mergeCell ref="V6:V8"/>
    <mergeCell ref="B8:G8"/>
    <mergeCell ref="B10:C10"/>
    <mergeCell ref="F11:O11"/>
    <mergeCell ref="F12:O12"/>
    <mergeCell ref="O6:O7"/>
    <mergeCell ref="P6:P7"/>
    <mergeCell ref="Q6:Q8"/>
    <mergeCell ref="R6:R7"/>
    <mergeCell ref="S6:S7"/>
    <mergeCell ref="T6:T8"/>
    <mergeCell ref="I6:I7"/>
    <mergeCell ref="B6:B7"/>
    <mergeCell ref="J6:J7"/>
    <mergeCell ref="F13:O13"/>
    <mergeCell ref="J15:U15"/>
    <mergeCell ref="J16:T16"/>
    <mergeCell ref="B17:H17"/>
    <mergeCell ref="J17:T17"/>
    <mergeCell ref="H6:H7"/>
    <mergeCell ref="C6:C7"/>
    <mergeCell ref="D6:E7"/>
    <mergeCell ref="F6:F7"/>
    <mergeCell ref="G6:G7"/>
    <mergeCell ref="B31:C31"/>
    <mergeCell ref="D31:I31"/>
    <mergeCell ref="J31:T31"/>
    <mergeCell ref="B25:C25"/>
    <mergeCell ref="D25:I25"/>
    <mergeCell ref="J25:T25"/>
    <mergeCell ref="B26:H26"/>
    <mergeCell ref="J26:T26"/>
    <mergeCell ref="B28:C28"/>
    <mergeCell ref="D28:H28"/>
  </mergeCells>
  <conditionalFormatting sqref="P9 H9:N9">
    <cfRule type="cellIs" dxfId="23" priority="33" operator="greaterThan">
      <formula>10</formula>
    </cfRule>
  </conditionalFormatting>
  <conditionalFormatting sqref="P9">
    <cfRule type="cellIs" dxfId="22" priority="27" operator="greaterThan">
      <formula>10</formula>
    </cfRule>
    <cfRule type="cellIs" dxfId="21" priority="28" operator="greaterThan">
      <formula>10</formula>
    </cfRule>
    <cfRule type="cellIs" dxfId="20" priority="29" operator="greaterThan">
      <formula>10</formula>
    </cfRule>
    <cfRule type="cellIs" dxfId="19" priority="30" operator="greaterThan">
      <formula>10</formula>
    </cfRule>
    <cfRule type="cellIs" dxfId="18" priority="31" operator="greaterThan">
      <formula>10</formula>
    </cfRule>
    <cfRule type="cellIs" dxfId="17" priority="32" operator="greaterThan">
      <formula>10</formula>
    </cfRule>
  </conditionalFormatting>
  <conditionalFormatting sqref="H9:K9">
    <cfRule type="cellIs" dxfId="16" priority="26" operator="greaterThan">
      <formula>10</formula>
    </cfRule>
  </conditionalFormatting>
  <conditionalFormatting sqref="O32:O1048576 O2 O27:O30 O4:O15 O18:O24">
    <cfRule type="duplicateValues" dxfId="15" priority="25"/>
  </conditionalFormatting>
  <conditionalFormatting sqref="O27:O30">
    <cfRule type="duplicateValues" dxfId="14" priority="3"/>
  </conditionalFormatting>
  <conditionalFormatting sqref="O4">
    <cfRule type="duplicateValues" dxfId="13" priority="2"/>
  </conditionalFormatting>
  <conditionalFormatting sqref="C1:C1048576">
    <cfRule type="duplicateValues" dxfId="12" priority="57"/>
  </conditionalFormatting>
  <conditionalFormatting sqref="C25">
    <cfRule type="duplicateValues" dxfId="11" priority="1"/>
  </conditionalFormatting>
  <dataValidations count="2">
    <dataValidation allowBlank="1" showInputMessage="1" showErrorMessage="1" errorTitle="Không xóa dữ liệu" error="Không xóa dữ liệu" prompt="Không xóa dữ liệu" sqref="D13 Y2:AM7 X9"/>
    <dataValidation type="decimal" allowBlank="1" showInputMessage="1" showErrorMessage="1" sqref="H9:K9">
      <formula1>0</formula1>
      <formula2>10</formula2>
    </dataValidation>
  </dataValidations>
  <pageMargins left="0.74803149606299213" right="3.937007874015748E-2" top="1.0236220472440944" bottom="0.43307086614173229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">
    <tabColor rgb="FFFF0000"/>
  </sheetPr>
  <dimension ref="A1:AM32"/>
  <sheetViews>
    <sheetView workbookViewId="0">
      <pane ySplit="2" topLeftCell="A9" activePane="bottomLeft" state="frozen"/>
      <selection activeCell="A6" sqref="A6:XFD6"/>
      <selection pane="bottomLeft" activeCell="G24" sqref="G24"/>
    </sheetView>
  </sheetViews>
  <sheetFormatPr defaultColWidth="9" defaultRowHeight="15.6"/>
  <cols>
    <col min="1" max="1" width="9.765625E-2" style="1" customWidth="1"/>
    <col min="2" max="2" width="4" style="1" customWidth="1"/>
    <col min="3" max="3" width="11.296875" style="1" customWidth="1"/>
    <col min="4" max="4" width="9.69921875" style="1" customWidth="1"/>
    <col min="5" max="5" width="4.796875" style="1" customWidth="1"/>
    <col min="6" max="6" width="9.296875" style="1" hidden="1" customWidth="1"/>
    <col min="7" max="7" width="12.5" style="1" customWidth="1"/>
    <col min="8" max="9" width="4.296875" style="1" customWidth="1"/>
    <col min="10" max="10" width="4.296875" style="1" hidden="1" customWidth="1"/>
    <col min="11" max="11" width="4.296875" style="1" customWidth="1"/>
    <col min="12" max="12" width="3.19921875" style="1" hidden="1" customWidth="1"/>
    <col min="13" max="13" width="3.3984375" style="1" hidden="1" customWidth="1"/>
    <col min="14" max="14" width="7.296875" style="1" hidden="1" customWidth="1"/>
    <col min="15" max="15" width="9.09765625" style="1" hidden="1" customWidth="1"/>
    <col min="16" max="16" width="5.19921875" style="1" customWidth="1"/>
    <col min="17" max="17" width="6.3984375" style="1" customWidth="1"/>
    <col min="18" max="18" width="6.3984375" style="1" hidden="1" customWidth="1"/>
    <col min="19" max="19" width="11.8984375" style="1" hidden="1" customWidth="1"/>
    <col min="20" max="20" width="21" style="1" customWidth="1"/>
    <col min="21" max="21" width="5.69921875" style="1" hidden="1" customWidth="1"/>
    <col min="22" max="22" width="14.796875" style="1" customWidth="1"/>
    <col min="23" max="23" width="6.3984375" style="2" customWidth="1"/>
    <col min="24" max="24" width="9" style="61"/>
    <col min="25" max="25" width="9.09765625" style="61" bestFit="1" customWidth="1"/>
    <col min="26" max="26" width="9" style="61"/>
    <col min="27" max="27" width="10.296875" style="61" bestFit="1" customWidth="1"/>
    <col min="28" max="28" width="9.09765625" style="61" bestFit="1" customWidth="1"/>
    <col min="29" max="39" width="9" style="61"/>
    <col min="40" max="16384" width="9" style="1"/>
  </cols>
  <sheetData>
    <row r="1" spans="1:39" ht="27.75" customHeight="1">
      <c r="B1" s="207" t="s">
        <v>0</v>
      </c>
      <c r="C1" s="207"/>
      <c r="D1" s="207"/>
      <c r="E1" s="207"/>
      <c r="F1" s="207"/>
      <c r="G1" s="207"/>
      <c r="H1" s="208" t="s">
        <v>118</v>
      </c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100"/>
      <c r="V1" s="3"/>
    </row>
    <row r="2" spans="1:39" ht="25.5" customHeight="1">
      <c r="B2" s="209" t="s">
        <v>2</v>
      </c>
      <c r="C2" s="209"/>
      <c r="D2" s="209"/>
      <c r="E2" s="209"/>
      <c r="F2" s="209"/>
      <c r="G2" s="209"/>
      <c r="H2" s="210" t="s">
        <v>56</v>
      </c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4"/>
      <c r="W2" s="5"/>
      <c r="AE2" s="62"/>
      <c r="AF2" s="63"/>
      <c r="AG2" s="62"/>
      <c r="AH2" s="62"/>
      <c r="AI2" s="62"/>
      <c r="AJ2" s="63"/>
      <c r="AK2" s="62"/>
    </row>
    <row r="3" spans="1:39" ht="23.25" customHeight="1">
      <c r="B3" s="211" t="s">
        <v>3</v>
      </c>
      <c r="C3" s="211"/>
      <c r="D3" s="212" t="s">
        <v>64</v>
      </c>
      <c r="E3" s="212"/>
      <c r="F3" s="212"/>
      <c r="G3" s="212"/>
      <c r="H3" s="212"/>
      <c r="I3" s="212"/>
      <c r="J3" s="212"/>
      <c r="K3" s="212"/>
      <c r="L3" s="212"/>
      <c r="M3" s="212"/>
      <c r="N3" s="211" t="s">
        <v>55</v>
      </c>
      <c r="O3" s="211"/>
      <c r="P3" s="211"/>
      <c r="Q3" s="211"/>
      <c r="R3" s="211"/>
      <c r="S3" s="211"/>
      <c r="T3" s="86" t="s">
        <v>63</v>
      </c>
      <c r="U3" s="86"/>
      <c r="X3" s="62"/>
      <c r="Y3" s="203" t="s">
        <v>47</v>
      </c>
      <c r="Z3" s="203" t="s">
        <v>9</v>
      </c>
      <c r="AA3" s="203" t="s">
        <v>46</v>
      </c>
      <c r="AB3" s="203" t="s">
        <v>45</v>
      </c>
      <c r="AC3" s="203"/>
      <c r="AD3" s="203"/>
      <c r="AE3" s="203"/>
      <c r="AF3" s="203" t="s">
        <v>44</v>
      </c>
      <c r="AG3" s="203"/>
      <c r="AH3" s="203" t="s">
        <v>42</v>
      </c>
      <c r="AI3" s="203"/>
      <c r="AJ3" s="203" t="s">
        <v>43</v>
      </c>
      <c r="AK3" s="203"/>
      <c r="AL3" s="203" t="s">
        <v>41</v>
      </c>
      <c r="AM3" s="203"/>
    </row>
    <row r="4" spans="1:39" ht="17.25" customHeight="1">
      <c r="B4" s="204" t="s">
        <v>4</v>
      </c>
      <c r="C4" s="204"/>
      <c r="D4" s="103">
        <v>2</v>
      </c>
      <c r="E4" s="205"/>
      <c r="F4" s="205"/>
      <c r="G4" s="215" t="s">
        <v>65</v>
      </c>
      <c r="H4" s="206"/>
      <c r="I4" s="206"/>
      <c r="J4" s="206"/>
      <c r="K4" s="206"/>
      <c r="L4" s="86"/>
      <c r="M4" s="86"/>
      <c r="N4" s="86" t="s">
        <v>66</v>
      </c>
      <c r="O4" s="86"/>
      <c r="P4" s="205" t="s">
        <v>126</v>
      </c>
      <c r="Q4" s="205"/>
      <c r="R4" s="205"/>
      <c r="S4" s="205"/>
      <c r="T4" s="205"/>
      <c r="U4" s="86"/>
      <c r="X4" s="62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</row>
    <row r="5" spans="1:39" ht="5.2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58"/>
      <c r="Q5" s="3"/>
      <c r="R5" s="3"/>
      <c r="S5" s="3"/>
      <c r="T5" s="3"/>
      <c r="U5" s="3"/>
      <c r="X5" s="62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</row>
    <row r="6" spans="1:39" ht="44.25" customHeight="1">
      <c r="B6" s="193" t="s">
        <v>5</v>
      </c>
      <c r="C6" s="187" t="s">
        <v>6</v>
      </c>
      <c r="D6" s="189" t="s">
        <v>7</v>
      </c>
      <c r="E6" s="190"/>
      <c r="F6" s="193" t="s">
        <v>8</v>
      </c>
      <c r="G6" s="193" t="s">
        <v>9</v>
      </c>
      <c r="H6" s="184" t="s">
        <v>10</v>
      </c>
      <c r="I6" s="184" t="s">
        <v>11</v>
      </c>
      <c r="J6" s="184" t="s">
        <v>12</v>
      </c>
      <c r="K6" s="184" t="s">
        <v>13</v>
      </c>
      <c r="L6" s="202" t="s">
        <v>14</v>
      </c>
      <c r="M6" s="202" t="s">
        <v>15</v>
      </c>
      <c r="N6" s="202" t="s">
        <v>16</v>
      </c>
      <c r="O6" s="201" t="s">
        <v>17</v>
      </c>
      <c r="P6" s="202" t="s">
        <v>18</v>
      </c>
      <c r="Q6" s="193" t="s">
        <v>19</v>
      </c>
      <c r="R6" s="202" t="s">
        <v>20</v>
      </c>
      <c r="S6" s="193" t="s">
        <v>21</v>
      </c>
      <c r="T6" s="193" t="s">
        <v>22</v>
      </c>
      <c r="U6" s="193" t="s">
        <v>23</v>
      </c>
      <c r="V6" s="196"/>
      <c r="X6" s="62"/>
      <c r="Y6" s="203"/>
      <c r="Z6" s="203"/>
      <c r="AA6" s="203"/>
      <c r="AB6" s="65" t="s">
        <v>24</v>
      </c>
      <c r="AC6" s="65" t="s">
        <v>25</v>
      </c>
      <c r="AD6" s="65" t="s">
        <v>26</v>
      </c>
      <c r="AE6" s="65" t="s">
        <v>27</v>
      </c>
      <c r="AF6" s="65" t="s">
        <v>28</v>
      </c>
      <c r="AG6" s="65" t="s">
        <v>27</v>
      </c>
      <c r="AH6" s="65" t="s">
        <v>28</v>
      </c>
      <c r="AI6" s="65" t="s">
        <v>27</v>
      </c>
      <c r="AJ6" s="65" t="s">
        <v>28</v>
      </c>
      <c r="AK6" s="65" t="s">
        <v>27</v>
      </c>
      <c r="AL6" s="65" t="s">
        <v>28</v>
      </c>
      <c r="AM6" s="66" t="s">
        <v>27</v>
      </c>
    </row>
    <row r="7" spans="1:39" ht="44.25" customHeight="1">
      <c r="B7" s="194"/>
      <c r="C7" s="188"/>
      <c r="D7" s="191"/>
      <c r="E7" s="192"/>
      <c r="F7" s="194"/>
      <c r="G7" s="194"/>
      <c r="H7" s="184"/>
      <c r="I7" s="184"/>
      <c r="J7" s="184"/>
      <c r="K7" s="184"/>
      <c r="L7" s="202"/>
      <c r="M7" s="202"/>
      <c r="N7" s="202"/>
      <c r="O7" s="201"/>
      <c r="P7" s="202"/>
      <c r="Q7" s="195"/>
      <c r="R7" s="202"/>
      <c r="S7" s="194"/>
      <c r="T7" s="195"/>
      <c r="U7" s="195"/>
      <c r="V7" s="196"/>
      <c r="W7" s="8"/>
      <c r="X7" s="62"/>
      <c r="Y7" s="67" t="str">
        <f>+D3</f>
        <v xml:space="preserve">         Kế toán doanh nghiệp vận tải</v>
      </c>
      <c r="Z7" s="68">
        <f>+P3</f>
        <v>0</v>
      </c>
      <c r="AA7" s="69">
        <f>+$AJ$7+$AL$7+$AH$7</f>
        <v>1</v>
      </c>
      <c r="AB7" s="63">
        <f>COUNTIF($T$8:$T$47,"Khiển trách")</f>
        <v>0</v>
      </c>
      <c r="AC7" s="63">
        <f>COUNTIF($T$8:$T$47,"Cảnh cáo")</f>
        <v>0</v>
      </c>
      <c r="AD7" s="63">
        <f>COUNTIF($T$8:$T$47,"Đình chỉ thi")</f>
        <v>0</v>
      </c>
      <c r="AE7" s="70">
        <f>+($AB$7+$AC$7+$AD$7)/$AA$7*100%</f>
        <v>0</v>
      </c>
      <c r="AF7" s="63">
        <f>SUM(COUNTIF($T$8:$T$45,"Vắng"),COUNTIF($T$8:$T$45,"Vắng có phép"))</f>
        <v>0</v>
      </c>
      <c r="AG7" s="71">
        <f>+$AF$7/$AA$7</f>
        <v>0</v>
      </c>
      <c r="AH7" s="72">
        <f>COUNTIF($X$8:$X$45,"Thi lại")</f>
        <v>0</v>
      </c>
      <c r="AI7" s="71">
        <f>+$AH$7/$AA$7</f>
        <v>0</v>
      </c>
      <c r="AJ7" s="72">
        <f>COUNTIF($X$8:$X$46,"Học lại")</f>
        <v>0</v>
      </c>
      <c r="AK7" s="71">
        <f>+$AJ$7/$AA$7</f>
        <v>0</v>
      </c>
      <c r="AL7" s="63">
        <f>COUNTIF($X$9:$X$46,"Đạt")</f>
        <v>1</v>
      </c>
      <c r="AM7" s="70">
        <f>+$AL$7/$AA$7</f>
        <v>1</v>
      </c>
    </row>
    <row r="8" spans="1:39" ht="14.25" customHeight="1">
      <c r="B8" s="197" t="s">
        <v>29</v>
      </c>
      <c r="C8" s="198"/>
      <c r="D8" s="198"/>
      <c r="E8" s="198"/>
      <c r="F8" s="198"/>
      <c r="G8" s="199"/>
      <c r="H8" s="9">
        <v>10</v>
      </c>
      <c r="I8" s="9">
        <v>10</v>
      </c>
      <c r="J8" s="84"/>
      <c r="K8" s="9">
        <v>10</v>
      </c>
      <c r="L8" s="10"/>
      <c r="M8" s="11"/>
      <c r="N8" s="11"/>
      <c r="O8" s="12"/>
      <c r="P8" s="59">
        <f>100-(H8+I8+J8+K8)</f>
        <v>70</v>
      </c>
      <c r="Q8" s="194"/>
      <c r="R8" s="13"/>
      <c r="S8" s="13"/>
      <c r="T8" s="194"/>
      <c r="U8" s="194"/>
      <c r="V8" s="196"/>
      <c r="X8" s="62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</row>
    <row r="9" spans="1:39" ht="30" customHeight="1">
      <c r="B9" s="14">
        <v>1</v>
      </c>
      <c r="C9" s="15" t="s">
        <v>57</v>
      </c>
      <c r="D9" s="16" t="s">
        <v>58</v>
      </c>
      <c r="E9" s="17" t="s">
        <v>59</v>
      </c>
      <c r="F9" s="18" t="s">
        <v>60</v>
      </c>
      <c r="G9" s="15" t="s">
        <v>61</v>
      </c>
      <c r="H9" s="30">
        <v>8</v>
      </c>
      <c r="I9" s="19">
        <v>6</v>
      </c>
      <c r="J9" s="19" t="s">
        <v>30</v>
      </c>
      <c r="K9" s="19">
        <v>5</v>
      </c>
      <c r="L9" s="20"/>
      <c r="M9" s="20"/>
      <c r="N9" s="20"/>
      <c r="O9" s="78"/>
      <c r="P9" s="21">
        <v>6</v>
      </c>
      <c r="Q9" s="32">
        <f>IF(P9="H","I",IF(OR(P9="DC",P9="C",P9="V"),0,ROUND(SUMPRODUCT(H9:P9,$H$8:$P$8)/100,1)))</f>
        <v>6.1</v>
      </c>
      <c r="R9" s="22" t="str">
        <f t="shared" ref="R9" si="0">IF(AND($Q9&gt;=9,$Q9&lt;=10),"A+","")&amp;IF(AND($Q9&gt;=8.5,$Q9&lt;=8.9),"A","")&amp;IF(AND($Q9&gt;=8,$Q9&lt;=8.4),"B+","")&amp;IF(AND($Q9&gt;=7,$Q9&lt;=7.9),"B","")&amp;IF(AND($Q9&gt;=6.5,$Q9&lt;=6.9),"C+","")&amp;IF(AND($Q9&gt;=5.5,$Q9&lt;=6.4),"C","")&amp;IF(AND($Q9&gt;=5,$Q9&lt;=5.4),"D+","")&amp;IF(AND($Q9&gt;=4,$Q9&lt;=4.9),"D","")&amp;IF(AND($Q9&lt;4),"F","")</f>
        <v>C</v>
      </c>
      <c r="S9" s="22" t="str">
        <f t="shared" ref="S9" si="1">IF($Q9&lt;4,"Kém",IF(AND($Q9&gt;=4,$Q9&lt;=5.4),"Trung bình yếu",IF(AND($Q9&gt;=5.5,$Q9&lt;=6.9),"Trung bình",IF(AND($Q9&gt;=7,$Q9&lt;=8.4),"Khá",IF(AND($Q9&gt;=8.5,$Q9&lt;=10),"Giỏi","")))))</f>
        <v>Trung bình</v>
      </c>
      <c r="T9" s="105" t="str">
        <f>IF(OR($H9=0,$I9=0,$J9=0,$K9=0),"Không đủ ĐKDT",IF(AND(P9=0,Q9&gt;=4),"Không đạt",IF(P9="V", "Vắng", IF(P9="DC", "Đình chỉ thi",IF(P9="H", "Vắng có phép","")))))</f>
        <v/>
      </c>
      <c r="U9" s="23" t="s">
        <v>62</v>
      </c>
      <c r="V9" s="99"/>
      <c r="W9" s="24"/>
      <c r="X9" s="85" t="str">
        <f t="shared" ref="X9" si="2">IF(T9="Không đủ ĐKDT","Học lại",IF(T9="Đình chỉ thi","Học lại",IF(AND(MID(G9,2,2)&lt;"12",T9="Vắng"),"Thi lại",IF(T9="Vắng có phép", "Thi lại",IF(AND((MID(G9,2,2)&lt;"12"),Q9&lt;4.5),"Thi lại",IF(AND((MID(G9,2,2)&lt;"19"),Q9&lt;4),"Học lại",IF(AND((MID(G9,2,2)&gt;"18"),Q9&lt;4),"Thi lại",IF(AND(MID(G9,2,2)&gt;"18",P9=0),"Thi lại",IF(AND((MID(G9,2,2)&lt;"12"),P9=0),"Thi lại",IF(AND((MID(G9,2,2)&lt;"19"),(MID(G9,2,2)&gt;"11"),P9=0),"Học lại","Đạt"))))))))))</f>
        <v>Đạt</v>
      </c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</row>
    <row r="10" spans="1:39" ht="16.8" hidden="1">
      <c r="A10" s="2"/>
      <c r="B10" s="200" t="s">
        <v>31</v>
      </c>
      <c r="C10" s="200"/>
      <c r="D10" s="39"/>
      <c r="E10" s="40"/>
      <c r="F10" s="40"/>
      <c r="G10" s="40"/>
      <c r="H10" s="41"/>
      <c r="I10" s="42"/>
      <c r="J10" s="42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104" t="str">
        <f t="array" ref="U10">IFERROR(VLOOKUP($C10&amp;$T$3,CHOOSE({1,2},#REF!&amp;#REF!,#REF!),2,0),"")</f>
        <v/>
      </c>
      <c r="V10" s="3"/>
    </row>
    <row r="11" spans="1:39" ht="16.5" hidden="1" customHeight="1">
      <c r="A11" s="2"/>
      <c r="B11" s="44" t="s">
        <v>32</v>
      </c>
      <c r="C11" s="44"/>
      <c r="D11" s="45">
        <f>+$AA$7</f>
        <v>1</v>
      </c>
      <c r="E11" s="46" t="s">
        <v>33</v>
      </c>
      <c r="F11" s="185" t="s">
        <v>34</v>
      </c>
      <c r="G11" s="185"/>
      <c r="H11" s="185"/>
      <c r="I11" s="185"/>
      <c r="J11" s="185"/>
      <c r="K11" s="185"/>
      <c r="L11" s="185"/>
      <c r="M11" s="185"/>
      <c r="N11" s="185"/>
      <c r="O11" s="185"/>
      <c r="P11" s="47">
        <f>$AA$7 -COUNTIF($T$8:$T$177,"Vắng") -COUNTIF($T$8:$T$177,"Vắng có phép") - COUNTIF($T$8:$T$177,"Đình chỉ thi") - COUNTIF($T$8:$T$177,"Không đủ ĐKDT")</f>
        <v>1</v>
      </c>
      <c r="Q11" s="47"/>
      <c r="R11" s="47"/>
      <c r="S11" s="48"/>
      <c r="T11" s="49" t="s">
        <v>33</v>
      </c>
      <c r="U11" s="104" t="str">
        <f t="array" ref="U11">IFERROR(VLOOKUP($C11&amp;$T$3,CHOOSE({1,2},#REF!&amp;#REF!,#REF!),2,0),"")</f>
        <v/>
      </c>
      <c r="V11" s="3"/>
    </row>
    <row r="12" spans="1:39" ht="16.5" hidden="1" customHeight="1">
      <c r="A12" s="2"/>
      <c r="B12" s="44" t="s">
        <v>35</v>
      </c>
      <c r="C12" s="44"/>
      <c r="D12" s="45">
        <f>+$AL$7</f>
        <v>1</v>
      </c>
      <c r="E12" s="46" t="s">
        <v>33</v>
      </c>
      <c r="F12" s="185" t="s">
        <v>36</v>
      </c>
      <c r="G12" s="185"/>
      <c r="H12" s="185"/>
      <c r="I12" s="185"/>
      <c r="J12" s="185"/>
      <c r="K12" s="185"/>
      <c r="L12" s="185"/>
      <c r="M12" s="185"/>
      <c r="N12" s="185"/>
      <c r="O12" s="185"/>
      <c r="P12" s="50">
        <f>COUNTIF($T$8:$T$53,"Vắng")</f>
        <v>0</v>
      </c>
      <c r="Q12" s="50"/>
      <c r="R12" s="50"/>
      <c r="S12" s="51"/>
      <c r="T12" s="49" t="s">
        <v>33</v>
      </c>
      <c r="U12" s="104" t="str">
        <f t="array" ref="U12">IFERROR(VLOOKUP($C12&amp;$T$3,CHOOSE({1,2},#REF!&amp;#REF!,#REF!),2,0),"")</f>
        <v/>
      </c>
      <c r="V12" s="3"/>
    </row>
    <row r="13" spans="1:39" ht="16.5" hidden="1" customHeight="1">
      <c r="A13" s="2"/>
      <c r="B13" s="44" t="s">
        <v>48</v>
      </c>
      <c r="C13" s="44"/>
      <c r="D13" s="60">
        <f>COUNTIF(X9:X9,"Học lại")</f>
        <v>0</v>
      </c>
      <c r="E13" s="46" t="s">
        <v>33</v>
      </c>
      <c r="F13" s="185" t="s">
        <v>49</v>
      </c>
      <c r="G13" s="185"/>
      <c r="H13" s="185"/>
      <c r="I13" s="185"/>
      <c r="J13" s="185"/>
      <c r="K13" s="185"/>
      <c r="L13" s="185"/>
      <c r="M13" s="185"/>
      <c r="N13" s="185"/>
      <c r="O13" s="185"/>
      <c r="P13" s="47">
        <f>COUNTIF($T$8:$T$53,"Vắng có phép")</f>
        <v>0</v>
      </c>
      <c r="Q13" s="47"/>
      <c r="R13" s="47"/>
      <c r="S13" s="48"/>
      <c r="T13" s="49" t="s">
        <v>33</v>
      </c>
      <c r="U13" s="104" t="str">
        <f t="array" ref="U13">IFERROR(VLOOKUP($C13&amp;$T$3,CHOOSE({1,2},#REF!&amp;#REF!,#REF!),2,0),"")</f>
        <v/>
      </c>
      <c r="V13" s="3"/>
    </row>
    <row r="14" spans="1:39" ht="3" hidden="1" customHeight="1">
      <c r="A14" s="2"/>
      <c r="B14" s="38"/>
      <c r="C14" s="39"/>
      <c r="D14" s="39"/>
      <c r="E14" s="40"/>
      <c r="F14" s="40"/>
      <c r="G14" s="40"/>
      <c r="H14" s="41"/>
      <c r="I14" s="42"/>
      <c r="J14" s="42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3"/>
    </row>
    <row r="15" spans="1:39" hidden="1">
      <c r="B15" s="80" t="s">
        <v>50</v>
      </c>
      <c r="C15" s="80"/>
      <c r="D15" s="81">
        <f>COUNTIF(X9:X9,"Thi lại")</f>
        <v>0</v>
      </c>
      <c r="E15" s="82" t="s">
        <v>33</v>
      </c>
      <c r="F15" s="3"/>
      <c r="G15" s="3"/>
      <c r="H15" s="3"/>
      <c r="I15" s="3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3"/>
    </row>
    <row r="16" spans="1:39" ht="24.75" customHeight="1">
      <c r="B16" s="80"/>
      <c r="C16" s="80"/>
      <c r="D16" s="81"/>
      <c r="E16" s="82"/>
      <c r="F16" s="3"/>
      <c r="G16" s="3"/>
      <c r="H16" s="3"/>
      <c r="I16" s="3"/>
      <c r="J16" s="186" t="s">
        <v>124</v>
      </c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08"/>
      <c r="V16" s="3"/>
    </row>
    <row r="17" spans="1:39" ht="36" customHeight="1">
      <c r="A17" s="52"/>
      <c r="B17" s="216" t="s">
        <v>37</v>
      </c>
      <c r="C17" s="216"/>
      <c r="D17" s="216"/>
      <c r="E17" s="216"/>
      <c r="F17" s="216"/>
      <c r="G17" s="216"/>
      <c r="H17" s="216"/>
      <c r="I17" s="217"/>
      <c r="J17" s="218" t="s">
        <v>52</v>
      </c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101"/>
      <c r="V17" s="3"/>
    </row>
    <row r="18" spans="1:39" ht="4.5" customHeight="1">
      <c r="A18" s="2"/>
      <c r="B18" s="219"/>
      <c r="C18" s="220"/>
      <c r="D18" s="220"/>
      <c r="E18" s="221"/>
      <c r="F18" s="221"/>
      <c r="G18" s="221"/>
      <c r="H18" s="222"/>
      <c r="I18" s="223"/>
      <c r="J18" s="223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3"/>
      <c r="V18" s="3"/>
    </row>
    <row r="19" spans="1:39" s="2" customFormat="1">
      <c r="B19" s="216" t="s">
        <v>38</v>
      </c>
      <c r="C19" s="216"/>
      <c r="D19" s="225" t="s">
        <v>39</v>
      </c>
      <c r="E19" s="225"/>
      <c r="F19" s="225"/>
      <c r="G19" s="225"/>
      <c r="H19" s="225"/>
      <c r="I19" s="223"/>
      <c r="J19" s="223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43"/>
      <c r="V19" s="3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</row>
    <row r="20" spans="1:39" s="2" customFormat="1">
      <c r="A20" s="1"/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3"/>
      <c r="V20" s="3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</row>
    <row r="21" spans="1:39" s="2" customFormat="1">
      <c r="A21" s="1"/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3"/>
      <c r="V21" s="3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</row>
    <row r="22" spans="1:39" s="2" customFormat="1">
      <c r="A22" s="1"/>
      <c r="B22" s="224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3"/>
      <c r="V22" s="3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</row>
    <row r="23" spans="1:39" s="2" customFormat="1" ht="9.75" customHeight="1">
      <c r="A23" s="1"/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3"/>
      <c r="V23" s="3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</row>
    <row r="24" spans="1:39" s="2" customFormat="1" ht="3.75" customHeight="1">
      <c r="A24" s="1"/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3"/>
      <c r="V24" s="3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</row>
    <row r="25" spans="1:39" s="2" customFormat="1" ht="18.75" customHeight="1">
      <c r="A25" s="1"/>
      <c r="B25" s="227" t="s">
        <v>119</v>
      </c>
      <c r="C25" s="227"/>
      <c r="D25" s="227" t="s">
        <v>120</v>
      </c>
      <c r="E25" s="227"/>
      <c r="F25" s="227"/>
      <c r="G25" s="227"/>
      <c r="H25" s="227"/>
      <c r="I25" s="227"/>
      <c r="J25" s="227" t="s">
        <v>53</v>
      </c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109"/>
      <c r="V25" s="3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</row>
    <row r="26" spans="1:39" s="2" customFormat="1" ht="36" hidden="1" customHeight="1">
      <c r="A26" s="1"/>
      <c r="B26" s="181" t="s">
        <v>40</v>
      </c>
      <c r="C26" s="181"/>
      <c r="D26" s="181"/>
      <c r="E26" s="181"/>
      <c r="F26" s="181"/>
      <c r="G26" s="181"/>
      <c r="H26" s="181"/>
      <c r="I26" s="53"/>
      <c r="J26" s="182" t="s">
        <v>52</v>
      </c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01"/>
      <c r="V26" s="3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</row>
    <row r="27" spans="1:39" s="2" customFormat="1" hidden="1">
      <c r="A27" s="1"/>
      <c r="B27" s="38"/>
      <c r="C27" s="54"/>
      <c r="D27" s="54"/>
      <c r="E27" s="55"/>
      <c r="F27" s="55"/>
      <c r="G27" s="55"/>
      <c r="H27" s="56"/>
      <c r="I27" s="57"/>
      <c r="J27" s="57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</row>
    <row r="28" spans="1:39" s="2" customFormat="1" hidden="1">
      <c r="A28" s="1"/>
      <c r="B28" s="181" t="s">
        <v>38</v>
      </c>
      <c r="C28" s="181"/>
      <c r="D28" s="183" t="s">
        <v>39</v>
      </c>
      <c r="E28" s="183"/>
      <c r="F28" s="183"/>
      <c r="G28" s="183"/>
      <c r="H28" s="183"/>
      <c r="I28" s="57"/>
      <c r="J28" s="57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</row>
    <row r="29" spans="1:39" s="2" customFormat="1" hidden="1">
      <c r="A29" s="1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</row>
    <row r="30" spans="1:39" hidden="1"/>
    <row r="31" spans="1:39" hidden="1">
      <c r="B31" s="179"/>
      <c r="C31" s="179"/>
      <c r="D31" s="179"/>
      <c r="E31" s="179"/>
      <c r="F31" s="179"/>
      <c r="G31" s="179"/>
      <c r="H31" s="179"/>
      <c r="I31" s="179"/>
      <c r="J31" s="179" t="s">
        <v>53</v>
      </c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02"/>
    </row>
    <row r="32" spans="1:39" hidden="1"/>
  </sheetData>
  <sheetProtection formatCells="0" formatColumns="0" formatRows="0" insertColumns="0" insertRows="0" insertHyperlinks="0" deleteColumns="0" deleteRows="0" sort="0" autoFilter="0" pivotTables="0"/>
  <autoFilter ref="A8:AM13">
    <filterColumn colId="1" showButton="0"/>
    <filterColumn colId="2" showButton="0"/>
    <filterColumn colId="3" showButton="0"/>
    <filterColumn colId="4" showButton="0"/>
    <filterColumn colId="5" showButton="0"/>
  </autoFilter>
  <mergeCells count="60">
    <mergeCell ref="B19:C19"/>
    <mergeCell ref="D19:H19"/>
    <mergeCell ref="J15:U15"/>
    <mergeCell ref="B17:H17"/>
    <mergeCell ref="B31:C31"/>
    <mergeCell ref="D31:I31"/>
    <mergeCell ref="B25:C25"/>
    <mergeCell ref="D25:I25"/>
    <mergeCell ref="B26:H26"/>
    <mergeCell ref="B28:C28"/>
    <mergeCell ref="D28:H28"/>
    <mergeCell ref="J16:T16"/>
    <mergeCell ref="J17:T17"/>
    <mergeCell ref="J25:T25"/>
    <mergeCell ref="J26:T26"/>
    <mergeCell ref="J31:T31"/>
    <mergeCell ref="P6:P7"/>
    <mergeCell ref="Q6:Q8"/>
    <mergeCell ref="R6:R7"/>
    <mergeCell ref="G6:G7"/>
    <mergeCell ref="F13:O13"/>
    <mergeCell ref="B8:G8"/>
    <mergeCell ref="B10:C10"/>
    <mergeCell ref="M6:M7"/>
    <mergeCell ref="N6:N7"/>
    <mergeCell ref="O6:O7"/>
    <mergeCell ref="F11:O11"/>
    <mergeCell ref="F12:O12"/>
    <mergeCell ref="L6:L7"/>
    <mergeCell ref="H6:H7"/>
    <mergeCell ref="Y3:Y6"/>
    <mergeCell ref="Z3:Z6"/>
    <mergeCell ref="AA3:AA6"/>
    <mergeCell ref="B6:B7"/>
    <mergeCell ref="C6:C7"/>
    <mergeCell ref="D6:E7"/>
    <mergeCell ref="F6:F7"/>
    <mergeCell ref="I6:I7"/>
    <mergeCell ref="J6:J7"/>
    <mergeCell ref="K6:K7"/>
    <mergeCell ref="D3:M3"/>
    <mergeCell ref="P4:T4"/>
    <mergeCell ref="V6:V8"/>
    <mergeCell ref="S6:S7"/>
    <mergeCell ref="T6:T8"/>
    <mergeCell ref="U6:U8"/>
    <mergeCell ref="AF3:AG5"/>
    <mergeCell ref="AH3:AI5"/>
    <mergeCell ref="AJ3:AK5"/>
    <mergeCell ref="AL3:AM5"/>
    <mergeCell ref="AB3:AE5"/>
    <mergeCell ref="B1:G1"/>
    <mergeCell ref="B2:G2"/>
    <mergeCell ref="H2:U2"/>
    <mergeCell ref="E4:F4"/>
    <mergeCell ref="G4:K4"/>
    <mergeCell ref="H1:T1"/>
    <mergeCell ref="N3:S3"/>
    <mergeCell ref="B4:C4"/>
    <mergeCell ref="B3:C3"/>
  </mergeCells>
  <conditionalFormatting sqref="P9 H9:N9">
    <cfRule type="cellIs" dxfId="10" priority="39" operator="greaterThan">
      <formula>10</formula>
    </cfRule>
  </conditionalFormatting>
  <conditionalFormatting sqref="P9">
    <cfRule type="cellIs" dxfId="9" priority="23" operator="greaterThan">
      <formula>10</formula>
    </cfRule>
    <cfRule type="cellIs" dxfId="8" priority="25" operator="greaterThan">
      <formula>10</formula>
    </cfRule>
    <cfRule type="cellIs" dxfId="7" priority="26" operator="greaterThan">
      <formula>10</formula>
    </cfRule>
    <cfRule type="cellIs" dxfId="6" priority="27" operator="greaterThan">
      <formula>10</formula>
    </cfRule>
    <cfRule type="cellIs" dxfId="5" priority="28" operator="greaterThan">
      <formula>10</formula>
    </cfRule>
    <cfRule type="cellIs" dxfId="4" priority="29" operator="greaterThan">
      <formula>10</formula>
    </cfRule>
  </conditionalFormatting>
  <conditionalFormatting sqref="H9:K9">
    <cfRule type="cellIs" dxfId="3" priority="22" operator="greaterThan">
      <formula>10</formula>
    </cfRule>
  </conditionalFormatting>
  <conditionalFormatting sqref="O32:O1048576 O2 O27:O30 O4:O15 O18:O24">
    <cfRule type="duplicateValues" dxfId="2" priority="40"/>
  </conditionalFormatting>
  <conditionalFormatting sqref="O27:O30">
    <cfRule type="duplicateValues" dxfId="1" priority="44"/>
  </conditionalFormatting>
  <conditionalFormatting sqref="C1:C1048576">
    <cfRule type="duplicateValues" dxfId="0" priority="68"/>
  </conditionalFormatting>
  <dataValidations count="2">
    <dataValidation allowBlank="1" showInputMessage="1" showErrorMessage="1" errorTitle="Không xóa dữ liệu" error="Không xóa dữ liệu" prompt="Không xóa dữ liệu" sqref="D13 Y2:AM7 X9"/>
    <dataValidation type="decimal" allowBlank="1" showInputMessage="1" showErrorMessage="1" sqref="H9:K9">
      <formula1>0</formula1>
      <formula2>10</formula2>
    </dataValidation>
  </dataValidations>
  <pageMargins left="0.55118110236220474" right="3.937007874015748E-2" top="1.2204724409448819" bottom="0.43307086614173229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Nhóm(12)</vt:lpstr>
      <vt:lpstr>NH&amp;NVNH</vt:lpstr>
      <vt:lpstr>TTCK</vt:lpstr>
      <vt:lpstr>KTDNBCVT</vt:lpstr>
      <vt:lpstr>ACCA</vt:lpstr>
      <vt:lpstr>KTQT1</vt:lpstr>
      <vt:lpstr>KTTC3</vt:lpstr>
      <vt:lpstr>TTQT</vt:lpstr>
      <vt:lpstr>QTTCDN</vt:lpstr>
      <vt:lpstr>KTTC1</vt:lpstr>
      <vt:lpstr>DGDN</vt:lpstr>
      <vt:lpstr>KTDNGTVT</vt:lpstr>
      <vt:lpstr>ACCA!Print_Titles</vt:lpstr>
      <vt:lpstr>DGDN!Print_Titles</vt:lpstr>
      <vt:lpstr>KTDNBCVT!Print_Titles</vt:lpstr>
      <vt:lpstr>KTDNGTVT!Print_Titles</vt:lpstr>
      <vt:lpstr>KTQT1!Print_Titles</vt:lpstr>
      <vt:lpstr>KTTC1!Print_Titles</vt:lpstr>
      <vt:lpstr>KTTC3!Print_Titles</vt:lpstr>
      <vt:lpstr>'NH&amp;NVNH'!Print_Titles</vt:lpstr>
      <vt:lpstr>'Nhóm(12)'!Print_Titles</vt:lpstr>
      <vt:lpstr>QTTCDN!Print_Titles</vt:lpstr>
      <vt:lpstr>TTCK!Print_Titles</vt:lpstr>
      <vt:lpstr>TTQT!Print_Titles</vt:lpstr>
    </vt:vector>
  </TitlesOfParts>
  <Company>Micrsoft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WindowsXP Professional SP3</dc:creator>
  <cp:lastModifiedBy>Admin</cp:lastModifiedBy>
  <cp:lastPrinted>2019-09-27T02:31:37Z</cp:lastPrinted>
  <dcterms:created xsi:type="dcterms:W3CDTF">2015-04-17T02:48:53Z</dcterms:created>
  <dcterms:modified xsi:type="dcterms:W3CDTF">2019-09-27T02:35:24Z</dcterms:modified>
</cp:coreProperties>
</file>