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WEBSITE\Bang diem thi lan 2 hoc ky 2, ky he nganh CNTT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'Nhóm(1)'!$A$7:$AE$13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11" i="1" l="1"/>
  <c r="A12" i="1"/>
  <c r="A13" i="1"/>
  <c r="A10" i="1"/>
  <c r="A9" i="1"/>
  <c r="A8" i="1"/>
  <c r="J7" i="1" l="1"/>
  <c r="K8" i="1" s="1"/>
  <c r="L8" i="1" s="1"/>
  <c r="P8" i="1" s="1"/>
  <c r="K9" i="1" l="1"/>
  <c r="L9" i="1" s="1"/>
  <c r="P9" i="1" s="1"/>
  <c r="K11" i="1"/>
  <c r="L11" i="1" s="1"/>
  <c r="P11" i="1" s="1"/>
  <c r="K10" i="1"/>
  <c r="L10" i="1" s="1"/>
  <c r="P10" i="1" s="1"/>
  <c r="K13" i="1"/>
  <c r="L13" i="1" s="1"/>
  <c r="P13" i="1" s="1"/>
  <c r="K12" i="1"/>
  <c r="L12" i="1" s="1"/>
  <c r="P12" i="1" s="1"/>
  <c r="R6" i="1"/>
  <c r="Q6" i="1"/>
  <c r="U6" i="1" l="1"/>
  <c r="V6" i="1"/>
  <c r="T6" i="1"/>
  <c r="X6" i="1"/>
  <c r="AD6" i="1"/>
  <c r="AB6" i="1"/>
  <c r="Z6" i="1"/>
  <c r="S6" i="1" l="1"/>
  <c r="AC6" i="1" l="1"/>
  <c r="Y6" i="1"/>
  <c r="AE6" i="1"/>
  <c r="W6" i="1"/>
  <c r="AA6" i="1"/>
</calcChain>
</file>

<file path=xl/sharedStrings.xml><?xml version="1.0" encoding="utf-8"?>
<sst xmlns="http://schemas.openxmlformats.org/spreadsheetml/2006/main" count="94" uniqueCount="65">
  <si>
    <t>HỌC VIỆN CÔNG NGHỆ BƯU CHÍNH VIỄN THÔNG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</si>
  <si>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</si>
  <si>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</si>
  <si>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</si>
  <si>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</si>
  <si>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</si>
  <si>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</si>
  <si>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</si>
  <si>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</si>
  <si>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</si>
  <si>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</si>
  <si>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</si>
  <si>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</si>
  <si>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</si>
  <si>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</si>
  <si>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</si>
  <si>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</si>
  <si>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</si>
  <si>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</si>
  <si>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</si>
  <si>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</si>
  <si>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</si>
  <si>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</si>
  <si>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</si>
  <si>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</si>
  <si>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</si>
  <si>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</si>
  <si>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</si>
  <si>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</si>
  <si>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 xml:space="preserve">Giờ thi: </t>
  </si>
  <si>
    <t>TRUNG TÂM KHẢO THÍ 
VÀ ĐẢM BẢO CHẤT LƯỢNG GIÁO DỤC</t>
  </si>
  <si>
    <t>Mã MH</t>
  </si>
  <si>
    <t>Nhóm thi</t>
  </si>
  <si>
    <t>Thi lần 2 học kỳ II năm học 2019 - 2020</t>
  </si>
  <si>
    <t>B17DCCN737</t>
  </si>
  <si>
    <t>Trần Đức An</t>
  </si>
  <si>
    <t>Nguyên</t>
  </si>
  <si>
    <t>D17CQCN13-B</t>
  </si>
  <si>
    <t>B17DCCN719</t>
  </si>
  <si>
    <t>Mai Đức</t>
  </si>
  <si>
    <t>Mạnh</t>
  </si>
  <si>
    <t>B17DCCN118</t>
  </si>
  <si>
    <t>Phạm Quốc</t>
  </si>
  <si>
    <t>Đạt</t>
  </si>
  <si>
    <t>D17CQCN10-B</t>
  </si>
  <si>
    <t>B17DCCN071</t>
  </si>
  <si>
    <t>Hà Đăng</t>
  </si>
  <si>
    <t>Biên</t>
  </si>
  <si>
    <t>D17CQCN11-B</t>
  </si>
  <si>
    <t>B17DCCN299</t>
  </si>
  <si>
    <t>Nguyễn Mạnh</t>
  </si>
  <si>
    <t>Hưng</t>
  </si>
  <si>
    <t>B17DCCN454</t>
  </si>
  <si>
    <t>Trương Quang</t>
  </si>
  <si>
    <t>Nam</t>
  </si>
  <si>
    <t>INT1336</t>
  </si>
  <si>
    <t>05</t>
  </si>
  <si>
    <t>07</t>
  </si>
  <si>
    <t>09</t>
  </si>
  <si>
    <t>10</t>
  </si>
  <si>
    <t>Mạng máy tính (INT1336)</t>
  </si>
  <si>
    <t>G02-A2</t>
  </si>
  <si>
    <t>BẢNG ĐIỂM HỌC PHẦN</t>
  </si>
  <si>
    <t>v</t>
  </si>
  <si>
    <t>Hà Nội, ngày 02 tháng 11 năm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</si>
</sst>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18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17" fillId="0" borderId="0"/>
  </cellStyleXfs>
  <cellXfs count="85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164" fontId="3" fillId="0" borderId="14" xfId="3" quotePrefix="1" applyNumberFormat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164" fontId="3" fillId="0" borderId="17" xfId="3" quotePrefix="1" applyNumberFormat="1" applyFont="1" applyBorder="1" applyAlignment="1" applyProtection="1">
      <alignment horizontal="center" vertical="center"/>
      <protection locked="0"/>
    </xf>
    <xf numFmtId="165" fontId="10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 vertical="center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3" fillId="0" borderId="0" xfId="0" applyNumberFormat="1" applyFont="1" applyFill="1" applyBorder="1" applyAlignment="1" applyProtection="1">
      <alignment horizontal="center" vertical="center"/>
      <protection hidden="1"/>
    </xf>
    <xf numFmtId="10" fontId="1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10" fontId="13" fillId="0" borderId="0" xfId="0" applyNumberFormat="1" applyFont="1" applyFill="1" applyBorder="1" applyAlignment="1" applyProtection="1">
      <alignment horizontal="center" vertical="center"/>
      <protection locked="0"/>
    </xf>
    <xf numFmtId="10" fontId="15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Alignment="1" applyProtection="1">
      <alignment horizontal="left" vertical="center"/>
      <protection locked="0"/>
    </xf>
    <xf numFmtId="0" fontId="13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3" fillId="0" borderId="19" xfId="1" applyFont="1" applyFill="1" applyBorder="1" applyAlignment="1" applyProtection="1">
      <alignment horizontal="center" vertical="center"/>
      <protection locked="0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/>
    </xf>
    <xf numFmtId="0" fontId="9" fillId="0" borderId="21" xfId="0" applyFont="1" applyFill="1" applyBorder="1" applyAlignment="1">
      <alignment vertical="center"/>
    </xf>
    <xf numFmtId="164" fontId="3" fillId="0" borderId="21" xfId="3" quotePrefix="1" applyNumberFormat="1" applyFont="1" applyBorder="1" applyAlignment="1" applyProtection="1">
      <alignment horizontal="center" vertical="center"/>
      <protection locked="0"/>
    </xf>
    <xf numFmtId="165" fontId="3" fillId="0" borderId="19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19" xfId="0" applyNumberFormat="1" applyFont="1" applyFill="1" applyBorder="1" applyAlignment="1" applyProtection="1">
      <alignment horizontal="center" vertical="center"/>
      <protection hidden="1"/>
    </xf>
    <xf numFmtId="0" fontId="3" fillId="0" borderId="19" xfId="0" applyFont="1" applyFill="1" applyBorder="1" applyAlignment="1" applyProtection="1">
      <alignment horizontal="center" vertical="center"/>
      <protection hidden="1"/>
    </xf>
    <xf numFmtId="1" fontId="3" fillId="0" borderId="19" xfId="0" applyNumberFormat="1" applyFont="1" applyFill="1" applyBorder="1" applyAlignment="1" applyProtection="1">
      <alignment horizontal="center"/>
      <protection hidden="1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7" fillId="0" borderId="18" xfId="1" applyFont="1" applyFill="1" applyBorder="1" applyAlignment="1" applyProtection="1">
      <alignment horizontal="right" vertical="center"/>
      <protection locked="0"/>
    </xf>
    <xf numFmtId="14" fontId="7" fillId="0" borderId="18" xfId="1" applyNumberFormat="1" applyFont="1" applyFill="1" applyBorder="1" applyAlignment="1" applyProtection="1">
      <alignment horizontal="left" vertical="center"/>
      <protection locked="0"/>
    </xf>
    <xf numFmtId="0" fontId="7" fillId="0" borderId="18" xfId="1" applyNumberFormat="1" applyFont="1" applyFill="1" applyBorder="1" applyAlignment="1" applyProtection="1">
      <alignment horizontal="left" vertical="center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</cellXfs>
  <cellStyles count="7">
    <cellStyle name="Normal" xfId="0" builtinId="0"/>
    <cellStyle name="Normal 2" xfId="6"/>
    <cellStyle name="Normal_Bao cao tong hop ket qua thi ket thuc hoc phan_KT2" xfId="2"/>
    <cellStyle name="Normal_DS C07VT1" xfId="4"/>
    <cellStyle name="Normal_DS_lop khoa_2009 (kem theo cac QD thanh lap lop)" xfId="3"/>
    <cellStyle name="Normal_Sheet1" xfId="1"/>
    <cellStyle name="Style 1" xfId="5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781050</xdr:colOff>
      <xdr:row>1</xdr:row>
      <xdr:rowOff>476250</xdr:rowOff>
    </xdr:from>
    <xdr:to>
      <xdr:col>3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4"/>
  <sheetViews>
    <sheetView tabSelected="1" zoomScaleNormal="100" workbookViewId="0">
      <pane ySplit="2" topLeftCell="A3" activePane="bottomLeft" state="frozen"/>
      <selection activeCell="A6" sqref="A6:XFD6"/>
      <selection pane="bottomLeft" activeCell="A3" sqref="A3:B3"/>
    </sheetView>
  </sheetViews>
  <sheetFormatPr defaultColWidth="9" defaultRowHeight="15.75" x14ac:dyDescent="0.25"/>
  <cols>
    <col min="1" max="1" width="4" style="1" customWidth="1"/>
    <col min="2" max="2" width="11.375" style="1" customWidth="1"/>
    <col min="3" max="3" width="13.375" style="1" customWidth="1"/>
    <col min="4" max="4" width="8.625" style="1" customWidth="1"/>
    <col min="5" max="5" width="11.375" style="1" customWidth="1"/>
    <col min="6" max="7" width="4.375" style="1" customWidth="1"/>
    <col min="8" max="8" width="4.375" style="1" hidden="1" customWidth="1"/>
    <col min="9" max="9" width="4.375" style="1" customWidth="1"/>
    <col min="10" max="10" width="5.25" style="1" customWidth="1"/>
    <col min="11" max="11" width="6.5" style="1" customWidth="1"/>
    <col min="12" max="12" width="10.375" style="1" customWidth="1"/>
    <col min="13" max="13" width="10.375" style="1" hidden="1" customWidth="1"/>
    <col min="14" max="14" width="5.75" style="1" customWidth="1"/>
    <col min="15" max="15" width="5.625" style="1" hidden="1" customWidth="1"/>
    <col min="16" max="16" width="9" style="20"/>
    <col min="17" max="17" width="9.125" style="20" bestFit="1" customWidth="1"/>
    <col min="18" max="18" width="9" style="20"/>
    <col min="19" max="19" width="10.375" style="20" bestFit="1" customWidth="1"/>
    <col min="20" max="20" width="9.125" style="20" bestFit="1" customWidth="1"/>
    <col min="21" max="31" width="9" style="20"/>
    <col min="32" max="16384" width="9" style="1"/>
  </cols>
  <sheetData>
    <row r="1" spans="1:31" ht="27.75" customHeight="1" x14ac:dyDescent="0.3">
      <c r="A1" s="72" t="s">
        <v>0</v>
      </c>
      <c r="B1" s="72"/>
      <c r="C1" s="72"/>
      <c r="D1" s="72"/>
      <c r="E1" s="72"/>
      <c r="F1" s="78" t="s">
        <v>62</v>
      </c>
      <c r="G1" s="78"/>
      <c r="H1" s="78"/>
      <c r="I1" s="78"/>
      <c r="J1" s="78"/>
      <c r="K1" s="78"/>
      <c r="L1" s="78"/>
      <c r="M1" s="78"/>
      <c r="N1" s="78"/>
      <c r="O1" s="78"/>
    </row>
    <row r="2" spans="1:31" ht="43.5" customHeight="1" x14ac:dyDescent="0.25">
      <c r="A2" s="73" t="s">
        <v>30</v>
      </c>
      <c r="B2" s="74"/>
      <c r="C2" s="74"/>
      <c r="D2" s="74"/>
      <c r="E2" s="74"/>
      <c r="F2" s="75" t="s">
        <v>33</v>
      </c>
      <c r="G2" s="75"/>
      <c r="H2" s="75"/>
      <c r="I2" s="75"/>
      <c r="J2" s="75"/>
      <c r="K2" s="75"/>
      <c r="L2" s="75"/>
      <c r="M2" s="75"/>
      <c r="N2" s="75"/>
      <c r="O2" s="75"/>
      <c r="W2" s="21"/>
      <c r="X2" s="22"/>
      <c r="Y2" s="21"/>
      <c r="Z2" s="21"/>
      <c r="AA2" s="21"/>
      <c r="AB2" s="22"/>
      <c r="AC2" s="21"/>
    </row>
    <row r="3" spans="1:31" ht="36.75" customHeight="1" x14ac:dyDescent="0.25">
      <c r="A3" s="76" t="s">
        <v>1</v>
      </c>
      <c r="B3" s="76"/>
      <c r="C3" s="67" t="s">
        <v>60</v>
      </c>
      <c r="D3" s="67"/>
      <c r="E3" s="67"/>
      <c r="F3" s="67"/>
      <c r="G3" s="67"/>
      <c r="H3" s="67"/>
      <c r="I3" s="67"/>
      <c r="J3" s="76"/>
      <c r="K3" s="76"/>
      <c r="L3" s="43"/>
      <c r="M3" s="43"/>
      <c r="N3" s="43"/>
      <c r="O3" s="43"/>
      <c r="P3" s="21"/>
      <c r="Q3" s="57" t="s">
        <v>27</v>
      </c>
      <c r="R3" s="57" t="s">
        <v>5</v>
      </c>
      <c r="S3" s="57" t="s">
        <v>26</v>
      </c>
      <c r="T3" s="57" t="s">
        <v>25</v>
      </c>
      <c r="U3" s="57"/>
      <c r="V3" s="57"/>
      <c r="W3" s="57"/>
      <c r="X3" s="57" t="s">
        <v>24</v>
      </c>
      <c r="Y3" s="57"/>
      <c r="Z3" s="57" t="s">
        <v>22</v>
      </c>
      <c r="AA3" s="57"/>
      <c r="AB3" s="57" t="s">
        <v>23</v>
      </c>
      <c r="AC3" s="57"/>
      <c r="AD3" s="57" t="s">
        <v>21</v>
      </c>
      <c r="AE3" s="57"/>
    </row>
    <row r="4" spans="1:31" ht="17.25" customHeight="1" x14ac:dyDescent="0.25">
      <c r="A4" s="77" t="s">
        <v>28</v>
      </c>
      <c r="B4" s="77"/>
      <c r="C4" s="80">
        <v>44129</v>
      </c>
      <c r="D4" s="81"/>
      <c r="E4" s="47"/>
      <c r="F4" s="47"/>
      <c r="G4" s="79" t="s">
        <v>29</v>
      </c>
      <c r="H4" s="79"/>
      <c r="I4" s="79"/>
      <c r="J4" s="68"/>
      <c r="K4" s="68"/>
      <c r="L4" s="68"/>
      <c r="M4" s="45"/>
      <c r="N4" s="45"/>
      <c r="O4" s="43"/>
      <c r="P4" s="21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</row>
    <row r="5" spans="1:31" ht="44.25" customHeight="1" x14ac:dyDescent="0.25">
      <c r="A5" s="58" t="s">
        <v>2</v>
      </c>
      <c r="B5" s="60" t="s">
        <v>3</v>
      </c>
      <c r="C5" s="62" t="s">
        <v>4</v>
      </c>
      <c r="D5" s="63"/>
      <c r="E5" s="58" t="s">
        <v>5</v>
      </c>
      <c r="F5" s="66" t="s">
        <v>6</v>
      </c>
      <c r="G5" s="66" t="s">
        <v>7</v>
      </c>
      <c r="H5" s="66" t="s">
        <v>8</v>
      </c>
      <c r="I5" s="66" t="s">
        <v>9</v>
      </c>
      <c r="J5" s="70" t="s">
        <v>10</v>
      </c>
      <c r="K5" s="58" t="s">
        <v>11</v>
      </c>
      <c r="L5" s="58" t="s">
        <v>12</v>
      </c>
      <c r="M5" s="58" t="s">
        <v>31</v>
      </c>
      <c r="N5" s="58" t="s">
        <v>32</v>
      </c>
      <c r="O5" s="58" t="s">
        <v>13</v>
      </c>
      <c r="P5" s="21"/>
      <c r="Q5" s="57"/>
      <c r="R5" s="57"/>
      <c r="S5" s="57"/>
      <c r="T5" s="24" t="s">
        <v>14</v>
      </c>
      <c r="U5" s="24" t="s">
        <v>15</v>
      </c>
      <c r="V5" s="24" t="s">
        <v>16</v>
      </c>
      <c r="W5" s="24" t="s">
        <v>17</v>
      </c>
      <c r="X5" s="24" t="s">
        <v>18</v>
      </c>
      <c r="Y5" s="24" t="s">
        <v>17</v>
      </c>
      <c r="Z5" s="24" t="s">
        <v>18</v>
      </c>
      <c r="AA5" s="24" t="s">
        <v>17</v>
      </c>
      <c r="AB5" s="24" t="s">
        <v>18</v>
      </c>
      <c r="AC5" s="24" t="s">
        <v>17</v>
      </c>
      <c r="AD5" s="24" t="s">
        <v>18</v>
      </c>
      <c r="AE5" s="25" t="s">
        <v>17</v>
      </c>
    </row>
    <row r="6" spans="1:31" ht="44.25" customHeight="1" x14ac:dyDescent="0.25">
      <c r="A6" s="59"/>
      <c r="B6" s="61"/>
      <c r="C6" s="64"/>
      <c r="D6" s="65"/>
      <c r="E6" s="59"/>
      <c r="F6" s="66"/>
      <c r="G6" s="66"/>
      <c r="H6" s="66"/>
      <c r="I6" s="66"/>
      <c r="J6" s="70"/>
      <c r="K6" s="69"/>
      <c r="L6" s="69"/>
      <c r="M6" s="69"/>
      <c r="N6" s="69"/>
      <c r="O6" s="69"/>
      <c r="P6" s="21"/>
      <c r="Q6" s="26" t="str">
        <f>+C3</f>
        <v>Mạng máy tính (INT1336)</v>
      </c>
      <c r="R6" s="27">
        <f>+J3</f>
        <v>0</v>
      </c>
      <c r="S6" s="28">
        <f>+$AB$6+$AD$6+$Z$6</f>
        <v>6</v>
      </c>
      <c r="T6" s="22">
        <f>COUNTIF($L$7:$L$14,"Khiển trách")</f>
        <v>0</v>
      </c>
      <c r="U6" s="22">
        <f>COUNTIF($L$7:$L$14,"Cảnh cáo")</f>
        <v>0</v>
      </c>
      <c r="V6" s="22">
        <f>COUNTIF($L$7:$L$14,"Đình chỉ thi")</f>
        <v>0</v>
      </c>
      <c r="W6" s="29">
        <f>+($T$6+$U$6+$V$6)/$S$6*100%</f>
        <v>0</v>
      </c>
      <c r="X6" s="22">
        <f>SUM(COUNTIF($L$7:$L$14,"Vắng"),COUNTIF($L$7:$L$14,"Vắng có phép"))</f>
        <v>2</v>
      </c>
      <c r="Y6" s="30">
        <f>+$X$6/$S$6</f>
        <v>0.33333333333333331</v>
      </c>
      <c r="Z6" s="31">
        <f>COUNTIF($P$7:$P$14,"Thi lại")</f>
        <v>0</v>
      </c>
      <c r="AA6" s="30">
        <f>+$Z$6/$S$6</f>
        <v>0</v>
      </c>
      <c r="AB6" s="31">
        <f>COUNTIF($P$7:$P$14,"Học lại")</f>
        <v>2</v>
      </c>
      <c r="AC6" s="30">
        <f>+$AB$6/$S$6</f>
        <v>0.33333333333333331</v>
      </c>
      <c r="AD6" s="22">
        <f>COUNTIF($P$8:$P$14,"Đạt")</f>
        <v>4</v>
      </c>
      <c r="AE6" s="29">
        <f>+$AD$6/$S$6</f>
        <v>0.66666666666666663</v>
      </c>
    </row>
    <row r="7" spans="1:31" ht="14.25" customHeight="1" x14ac:dyDescent="0.25">
      <c r="A7" s="82" t="s">
        <v>19</v>
      </c>
      <c r="B7" s="83"/>
      <c r="C7" s="83"/>
      <c r="D7" s="83"/>
      <c r="E7" s="84"/>
      <c r="F7" s="3">
        <v>10</v>
      </c>
      <c r="G7" s="3">
        <v>10</v>
      </c>
      <c r="H7" s="42">
        <v>0</v>
      </c>
      <c r="I7" s="3">
        <v>20</v>
      </c>
      <c r="J7" s="19">
        <f>100-(F7+G7+H7+I7)</f>
        <v>60</v>
      </c>
      <c r="K7" s="59"/>
      <c r="L7" s="59"/>
      <c r="M7" s="59"/>
      <c r="N7" s="59"/>
      <c r="O7" s="59"/>
      <c r="P7" s="21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31" ht="30.75" customHeight="1" x14ac:dyDescent="0.25">
      <c r="A8" s="4">
        <f>IF(LEN(B8=0),SUBTOTAL(3,$B$8:B8),"")</f>
        <v>1</v>
      </c>
      <c r="B8" s="5" t="s">
        <v>34</v>
      </c>
      <c r="C8" s="6" t="s">
        <v>35</v>
      </c>
      <c r="D8" s="7" t="s">
        <v>36</v>
      </c>
      <c r="E8" s="5" t="s">
        <v>37</v>
      </c>
      <c r="F8" s="15">
        <v>4</v>
      </c>
      <c r="G8" s="8">
        <v>6</v>
      </c>
      <c r="H8" s="8" t="s">
        <v>20</v>
      </c>
      <c r="I8" s="8">
        <v>1</v>
      </c>
      <c r="J8" s="9" t="s">
        <v>63</v>
      </c>
      <c r="K8" s="16">
        <f>IF(J8="H","I",IF(OR(J8="DC",J8="C",J8="V"),0,ROUND(SUMPRODUCT(F8:J8,$F$7:$J$7)/100,1)))</f>
        <v>0</v>
      </c>
      <c r="L8" s="44" t="str">
        <f>IF(OR($F8=0,$G8=0,$H8=0,$I8=0),"Không đủ ĐKDT",IF(AND(J8=0,K8&gt;=4),"Không đạt",IF(J8="V", "Vắng", IF(J8="DC", "Đình chỉ thi",IF(J8="H", "Vắng có phép","")))))</f>
        <v>Vắng</v>
      </c>
      <c r="M8" s="44" t="s">
        <v>55</v>
      </c>
      <c r="N8" s="44" t="s">
        <v>56</v>
      </c>
      <c r="O8" s="10" t="s">
        <v>61</v>
      </c>
      <c r="P8" s="46" t="str">
        <f>IF(L8="Không đủ ĐKDT","Học lại",IF(L8="Đình chỉ thi","Học lại",IF(AND(MID(E8,2,2)&lt;"12",L8="Vắng"),"Thi lại",IF(L8="Vắng có phép", "Thi lại",IF(AND((MID(E8,2,2)&lt;"12"),K8&lt;4.5),"Thi lại",IF(AND((MID(E8,2,2)&lt;"20"),K8&lt;4),"Học lại",IF(AND((MID(E8,2,2)&gt;"19"),K8&lt;4),"Thi lại",IF(AND(MID(E8,2,2)&gt;"19",J8=0),"Thi lại",IF(AND((MID(E8,2,2)&lt;"12"),J8=0),"Thi lại",IF(AND((MID(E8,2,2)&lt;"20"),(MID(E8,2,2)&gt;"11"),J8=0),"Học lại","Đạt"))))))))))</f>
        <v>Học lại</v>
      </c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31" ht="30.75" customHeight="1" x14ac:dyDescent="0.25">
      <c r="A9" s="11">
        <f>IF(LEN(B9=0),SUBTOTAL(3,$B$8:B9),"")</f>
        <v>2</v>
      </c>
      <c r="B9" s="12" t="s">
        <v>38</v>
      </c>
      <c r="C9" s="13" t="s">
        <v>39</v>
      </c>
      <c r="D9" s="14" t="s">
        <v>40</v>
      </c>
      <c r="E9" s="12" t="s">
        <v>37</v>
      </c>
      <c r="F9" s="15">
        <v>8</v>
      </c>
      <c r="G9" s="15">
        <v>6</v>
      </c>
      <c r="H9" s="15" t="s">
        <v>20</v>
      </c>
      <c r="I9" s="15">
        <v>8</v>
      </c>
      <c r="J9" s="41" t="s">
        <v>63</v>
      </c>
      <c r="K9" s="16">
        <f>IF(J9="H","I",IF(OR(J9="DC",J9="C",J9="V"),0,ROUND(SUMPRODUCT(F9:J9,$F$7:$J$7)/100,1)))</f>
        <v>0</v>
      </c>
      <c r="L9" s="17" t="str">
        <f>IF(OR($F9=0,$G9=0,$H9=0,$I9=0),"Không đủ ĐKDT",IF(AND(J9=0,K9&gt;=4),"Không đạt",IF(J9="V", "Vắng", IF(J9="DC", "Đình chỉ thi",IF(J9="H", "Vắng có phép","")))))</f>
        <v>Vắng</v>
      </c>
      <c r="M9" s="17" t="s">
        <v>55</v>
      </c>
      <c r="N9" s="17" t="s">
        <v>57</v>
      </c>
      <c r="O9" s="18" t="s">
        <v>61</v>
      </c>
      <c r="P9" s="46" t="str">
        <f>IF(L9="Không đủ ĐKDT","Học lại",IF(L9="Đình chỉ thi","Học lại",IF(AND(MID(E9,2,2)&lt;"12",L9="Vắng"),"Thi lại",IF(L9="Vắng có phép", "Thi lại",IF(AND((MID(E9,2,2)&lt;"12"),K9&lt;4.5),"Thi lại",IF(AND((MID(E9,2,2)&lt;"20"),K9&lt;4),"Học lại",IF(AND((MID(E9,2,2)&gt;"19"),K9&lt;4),"Thi lại",IF(AND(MID(E9,2,2)&gt;"19",J9=0),"Thi lại",IF(AND((MID(E9,2,2)&lt;"12"),J9=0),"Thi lại",IF(AND((MID(E9,2,2)&lt;"20"),(MID(E9,2,2)&gt;"11"),J9=0),"Học lại","Đạt"))))))))))</f>
        <v>Học lại</v>
      </c>
      <c r="Q9" s="32"/>
      <c r="R9" s="32"/>
      <c r="S9" s="32"/>
      <c r="T9" s="24"/>
      <c r="U9" s="24"/>
      <c r="V9" s="24"/>
      <c r="W9" s="24"/>
      <c r="X9" s="23"/>
      <c r="Y9" s="24"/>
      <c r="Z9" s="24"/>
      <c r="AA9" s="24"/>
      <c r="AB9" s="24"/>
      <c r="AC9" s="24"/>
      <c r="AD9" s="24"/>
      <c r="AE9" s="25"/>
    </row>
    <row r="10" spans="1:31" ht="30.75" customHeight="1" x14ac:dyDescent="0.25">
      <c r="A10" s="11">
        <f>IF(LEN(B10=0),SUBTOTAL(3,$B$8:B10),"")</f>
        <v>3</v>
      </c>
      <c r="B10" s="12" t="s">
        <v>41</v>
      </c>
      <c r="C10" s="13" t="s">
        <v>42</v>
      </c>
      <c r="D10" s="14" t="s">
        <v>43</v>
      </c>
      <c r="E10" s="12" t="s">
        <v>44</v>
      </c>
      <c r="F10" s="15">
        <v>6</v>
      </c>
      <c r="G10" s="15">
        <v>5</v>
      </c>
      <c r="H10" s="15" t="s">
        <v>20</v>
      </c>
      <c r="I10" s="15">
        <v>5</v>
      </c>
      <c r="J10" s="41">
        <v>4.5</v>
      </c>
      <c r="K10" s="16">
        <f>IF(J10="H","I",IF(OR(J10="DC",J10="C",J10="V"),0,ROUND(SUMPRODUCT(F10:J10,$F$7:$J$7)/100,1)))</f>
        <v>4.8</v>
      </c>
      <c r="L10" s="17" t="str">
        <f t="shared" ref="L10:L13" si="0">IF(OR($F10=0,$G10=0,$H10=0,$I10=0),"Không đủ ĐKDT",IF(AND(J10=0,K10&gt;=4),"Không đạt",IF(J10="V", "Vắng", IF(J10="DC", "Đình chỉ thi",IF(J10="H", "Vắng có phép","")))))</f>
        <v/>
      </c>
      <c r="M10" s="17" t="s">
        <v>55</v>
      </c>
      <c r="N10" s="17" t="s">
        <v>58</v>
      </c>
      <c r="O10" s="18" t="s">
        <v>61</v>
      </c>
      <c r="P10" s="46" t="str">
        <f>IF(L10="Không đủ ĐKDT","Học lại",IF(L10="Đình chỉ thi","Học lại",IF(AND(MID(E10,2,2)&lt;"12",L10="Vắng"),"Thi lại",IF(L10="Vắng có phép", "Thi lại",IF(AND((MID(E10,2,2)&lt;"12"),K10&lt;4.5),"Thi lại",IF(AND((MID(E10,2,2)&lt;"20"),K10&lt;4),"Học lại",IF(AND((MID(E10,2,2)&gt;"19"),K10&lt;4),"Thi lại",IF(AND(MID(E10,2,2)&gt;"19",J10=0),"Thi lại",IF(AND((MID(E10,2,2)&lt;"12"),J10=0),"Thi lại",IF(AND((MID(E10,2,2)&lt;"20"),(MID(E10,2,2)&gt;"11"),J10=0),"Học lại","Đạt"))))))))))</f>
        <v>Đạt</v>
      </c>
      <c r="Q10" s="33"/>
      <c r="R10" s="33"/>
      <c r="S10" s="34"/>
      <c r="T10" s="23"/>
      <c r="U10" s="23"/>
      <c r="V10" s="23"/>
      <c r="W10" s="35"/>
      <c r="X10" s="23"/>
      <c r="Y10" s="36"/>
      <c r="Z10" s="37"/>
      <c r="AA10" s="36"/>
      <c r="AB10" s="37"/>
      <c r="AC10" s="36"/>
      <c r="AD10" s="23"/>
      <c r="AE10" s="35"/>
    </row>
    <row r="11" spans="1:31" ht="30.75" customHeight="1" x14ac:dyDescent="0.25">
      <c r="A11" s="11">
        <f>IF(LEN(B11=0),SUBTOTAL(3,$B$8:B11),"")</f>
        <v>4</v>
      </c>
      <c r="B11" s="12" t="s">
        <v>45</v>
      </c>
      <c r="C11" s="13" t="s">
        <v>46</v>
      </c>
      <c r="D11" s="14" t="s">
        <v>47</v>
      </c>
      <c r="E11" s="12" t="s">
        <v>48</v>
      </c>
      <c r="F11" s="15">
        <v>9</v>
      </c>
      <c r="G11" s="15">
        <v>7</v>
      </c>
      <c r="H11" s="15" t="s">
        <v>20</v>
      </c>
      <c r="I11" s="15">
        <v>6</v>
      </c>
      <c r="J11" s="41">
        <v>7.5</v>
      </c>
      <c r="K11" s="16">
        <f>IF(J11="H","I",IF(OR(J11="DC",J11="C",J11="V"),0,ROUND(SUMPRODUCT(F11:J11,$F$7:$J$7)/100,1)))</f>
        <v>7.3</v>
      </c>
      <c r="L11" s="17" t="str">
        <f t="shared" si="0"/>
        <v/>
      </c>
      <c r="M11" s="17" t="s">
        <v>55</v>
      </c>
      <c r="N11" s="17" t="s">
        <v>59</v>
      </c>
      <c r="O11" s="18" t="s">
        <v>61</v>
      </c>
      <c r="P11" s="46" t="str">
        <f>IF(L11="Không đủ ĐKDT","Học lại",IF(L11="Đình chỉ thi","Học lại",IF(AND(MID(E11,2,2)&lt;"12",L11="Vắng"),"Thi lại",IF(L11="Vắng có phép", "Thi lại",IF(AND((MID(E11,2,2)&lt;"12"),K11&lt;4.5),"Thi lại",IF(AND((MID(E11,2,2)&lt;"20"),K11&lt;4),"Học lại",IF(AND((MID(E11,2,2)&gt;"19"),K11&lt;4),"Thi lại",IF(AND(MID(E11,2,2)&gt;"19",J11=0),"Thi lại",IF(AND((MID(E11,2,2)&lt;"12"),J11=0),"Thi lại",IF(AND((MID(E11,2,2)&lt;"20"),(MID(E11,2,2)&gt;"11"),J11=0),"Học lại","Đạt"))))))))))</f>
        <v>Đạt</v>
      </c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</row>
    <row r="12" spans="1:31" ht="30.75" customHeight="1" x14ac:dyDescent="0.25">
      <c r="A12" s="11">
        <f>IF(LEN(B12=0),SUBTOTAL(3,$B$8:B12),"")</f>
        <v>5</v>
      </c>
      <c r="B12" s="12" t="s">
        <v>49</v>
      </c>
      <c r="C12" s="13" t="s">
        <v>50</v>
      </c>
      <c r="D12" s="14" t="s">
        <v>51</v>
      </c>
      <c r="E12" s="12" t="s">
        <v>48</v>
      </c>
      <c r="F12" s="15">
        <v>6</v>
      </c>
      <c r="G12" s="15">
        <v>5</v>
      </c>
      <c r="H12" s="15" t="s">
        <v>20</v>
      </c>
      <c r="I12" s="15">
        <v>5</v>
      </c>
      <c r="J12" s="41">
        <v>7.5</v>
      </c>
      <c r="K12" s="16">
        <f>IF(J12="H","I",IF(OR(J12="DC",J12="C",J12="V"),0,ROUND(SUMPRODUCT(F12:J12,$F$7:$J$7)/100,1)))</f>
        <v>6.6</v>
      </c>
      <c r="L12" s="17" t="str">
        <f t="shared" si="0"/>
        <v/>
      </c>
      <c r="M12" s="17" t="s">
        <v>55</v>
      </c>
      <c r="N12" s="17" t="s">
        <v>59</v>
      </c>
      <c r="O12" s="18" t="s">
        <v>61</v>
      </c>
      <c r="P12" s="46" t="str">
        <f>IF(L12="Không đủ ĐKDT","Học lại",IF(L12="Đình chỉ thi","Học lại",IF(AND(MID(E12,2,2)&lt;"12",L12="Vắng"),"Thi lại",IF(L12="Vắng có phép", "Thi lại",IF(AND((MID(E12,2,2)&lt;"12"),K12&lt;4.5),"Thi lại",IF(AND((MID(E12,2,2)&lt;"20"),K12&lt;4),"Học lại",IF(AND((MID(E12,2,2)&gt;"19"),K12&lt;4),"Thi lại",IF(AND(MID(E12,2,2)&gt;"19",J12=0),"Thi lại",IF(AND((MID(E12,2,2)&lt;"12"),J12=0),"Thi lại",IF(AND((MID(E12,2,2)&lt;"20"),(MID(E12,2,2)&gt;"11"),J12=0),"Học lại","Đạt"))))))))))</f>
        <v>Đạt</v>
      </c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pans="1:31" ht="30.75" customHeight="1" x14ac:dyDescent="0.25">
      <c r="A13" s="48">
        <f>IF(LEN(B13=0),SUBTOTAL(3,$B$8:B13),"")</f>
        <v>6</v>
      </c>
      <c r="B13" s="49" t="s">
        <v>52</v>
      </c>
      <c r="C13" s="50" t="s">
        <v>53</v>
      </c>
      <c r="D13" s="51" t="s">
        <v>54</v>
      </c>
      <c r="E13" s="49" t="s">
        <v>44</v>
      </c>
      <c r="F13" s="52">
        <v>6</v>
      </c>
      <c r="G13" s="52">
        <v>5</v>
      </c>
      <c r="H13" s="52" t="s">
        <v>20</v>
      </c>
      <c r="I13" s="52">
        <v>5</v>
      </c>
      <c r="J13" s="53">
        <v>7</v>
      </c>
      <c r="K13" s="54">
        <f>IF(J13="H","I",IF(OR(J13="DC",J13="C",J13="V"),0,ROUND(SUMPRODUCT(F13:J13,$F$7:$J$7)/100,1)))</f>
        <v>6.3</v>
      </c>
      <c r="L13" s="55" t="str">
        <f t="shared" si="0"/>
        <v/>
      </c>
      <c r="M13" s="55" t="s">
        <v>55</v>
      </c>
      <c r="N13" s="55" t="s">
        <v>59</v>
      </c>
      <c r="O13" s="56" t="s">
        <v>61</v>
      </c>
      <c r="P13" s="46" t="str">
        <f>IF(L13="Không đủ ĐKDT","Học lại",IF(L13="Đình chỉ thi","Học lại",IF(AND(MID(E13,2,2)&lt;"12",L13="Vắng"),"Thi lại",IF(L13="Vắng có phép", "Thi lại",IF(AND((MID(E13,2,2)&lt;"12"),K13&lt;4.5),"Thi lại",IF(AND((MID(E13,2,2)&lt;"20"),K13&lt;4),"Học lại",IF(AND((MID(E13,2,2)&gt;"19"),K13&lt;4),"Thi lại",IF(AND(MID(E13,2,2)&gt;"19",J13=0),"Thi lại",IF(AND((MID(E13,2,2)&lt;"12"),J13=0),"Thi lại",IF(AND((MID(E13,2,2)&lt;"20"),(MID(E13,2,2)&gt;"11"),J13=0),"Học lại","Đạt"))))))))))</f>
        <v>Đạt</v>
      </c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</row>
    <row r="14" spans="1:31" ht="23.25" customHeight="1" x14ac:dyDescent="0.25">
      <c r="A14" s="38"/>
      <c r="B14" s="38"/>
      <c r="C14" s="39"/>
      <c r="D14" s="40"/>
      <c r="E14" s="2"/>
      <c r="F14" s="2"/>
      <c r="G14" s="71" t="s">
        <v>64</v>
      </c>
      <c r="H14" s="71"/>
      <c r="I14" s="71"/>
      <c r="J14" s="71"/>
      <c r="K14" s="71"/>
      <c r="L14" s="71"/>
      <c r="M14" s="71"/>
      <c r="N14" s="71"/>
      <c r="O14" s="71"/>
    </row>
  </sheetData>
  <sheetProtection formatCells="0" formatColumns="0" formatRows="0" insertColumns="0" insertRows="0" insertHyperlinks="0" deleteColumns="0" deleteRows="0" sort="0" autoFilter="0" pivotTables="0"/>
  <autoFilter ref="A7:AE13">
    <filterColumn colId="0" showButton="0"/>
    <filterColumn colId="1" showButton="0"/>
    <filterColumn colId="2" showButton="0"/>
    <filterColumn colId="3" showButton="0"/>
  </autoFilter>
  <mergeCells count="35">
    <mergeCell ref="F5:F6"/>
    <mergeCell ref="G14:O14"/>
    <mergeCell ref="A1:E1"/>
    <mergeCell ref="A2:E2"/>
    <mergeCell ref="F2:O2"/>
    <mergeCell ref="J3:K3"/>
    <mergeCell ref="A4:B4"/>
    <mergeCell ref="A3:B3"/>
    <mergeCell ref="F1:O1"/>
    <mergeCell ref="G4:I4"/>
    <mergeCell ref="C4:D4"/>
    <mergeCell ref="M5:M7"/>
    <mergeCell ref="N5:N7"/>
    <mergeCell ref="A7:E7"/>
    <mergeCell ref="X3:Y4"/>
    <mergeCell ref="Z3:AA4"/>
    <mergeCell ref="AB3:AC4"/>
    <mergeCell ref="AD3:AE4"/>
    <mergeCell ref="T3:W4"/>
    <mergeCell ref="Q3:Q5"/>
    <mergeCell ref="R3:R5"/>
    <mergeCell ref="S3:S5"/>
    <mergeCell ref="A5:A6"/>
    <mergeCell ref="B5:B6"/>
    <mergeCell ref="C5:D6"/>
    <mergeCell ref="G5:G6"/>
    <mergeCell ref="H5:H6"/>
    <mergeCell ref="I5:I6"/>
    <mergeCell ref="C3:I3"/>
    <mergeCell ref="J4:L4"/>
    <mergeCell ref="L5:L7"/>
    <mergeCell ref="O5:O7"/>
    <mergeCell ref="J5:J6"/>
    <mergeCell ref="K5:K7"/>
    <mergeCell ref="E5:E6"/>
  </mergeCells>
  <conditionalFormatting sqref="F8:J13">
    <cfRule type="cellIs" dxfId="9" priority="42" operator="greaterThan">
      <formula>10</formula>
    </cfRule>
  </conditionalFormatting>
  <conditionalFormatting sqref="J8:J13">
    <cfRule type="cellIs" dxfId="8" priority="26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  <cfRule type="cellIs" dxfId="3" priority="32" operator="greaterThan">
      <formula>10</formula>
    </cfRule>
  </conditionalFormatting>
  <conditionalFormatting sqref="F8:I13">
    <cfRule type="cellIs" dxfId="2" priority="25" operator="greaterThan">
      <formula>10</formula>
    </cfRule>
  </conditionalFormatting>
  <conditionalFormatting sqref="F8:I13">
    <cfRule type="cellIs" priority="3" operator="greaterThan">
      <formula>10</formula>
    </cfRule>
  </conditionalFormatting>
  <conditionalFormatting sqref="B15:B1048576 B1:B13">
    <cfRule type="duplicateValues" dxfId="1" priority="53"/>
  </conditionalFormatting>
  <conditionalFormatting sqref="B14">
    <cfRule type="duplicateValues" dxfId="0" priority="56"/>
  </conditionalFormatting>
  <dataValidations count="1">
    <dataValidation allowBlank="1" showInputMessage="1" showErrorMessage="1" errorTitle="Không xóa dữ liệu" error="Không xóa dữ liệu" prompt="Không xóa dữ liệu" sqref="Q2:AE6 P8:P13"/>
  </dataValidations>
  <pageMargins left="0.38" right="3.9370078740157501E-2" top="0.25" bottom="0.42" header="0.2800000000000000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2020-11-02T03:07:18Z</cp:lastPrinted>
  <dcterms:created xsi:type="dcterms:W3CDTF">2015-04-17T02:48:53Z</dcterms:created>
  <dcterms:modified xsi:type="dcterms:W3CDTF">2020-11-02T03:27:12Z</dcterms:modified>
</cp:coreProperties>
</file>